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740" windowHeight="8115" tabRatio="879" activeTab="11"/>
  </bookViews>
  <sheets>
    <sheet name="Лист3 (2)" sheetId="1" r:id="rId1"/>
    <sheet name="расчеты м 2023" sheetId="2" r:id="rId2"/>
    <sheet name="питан23" sheetId="3" r:id="rId3"/>
    <sheet name="расч об 2023" sheetId="4" r:id="rId4"/>
    <sheet name="налог23" sheetId="5" r:id="rId5"/>
    <sheet name="расчеты м 2024" sheetId="6" r:id="rId6"/>
    <sheet name="питан24" sheetId="7" r:id="rId7"/>
    <sheet name="расч об 2024" sheetId="8" r:id="rId8"/>
    <sheet name="расчеты м 2025" sheetId="9" r:id="rId9"/>
    <sheet name="питан25" sheetId="10" r:id="rId10"/>
    <sheet name="расч об 2025" sheetId="11" r:id="rId11"/>
    <sheet name="фин грам" sheetId="12" r:id="rId12"/>
  </sheets>
  <definedNames>
    <definedName name="_xlnm.Print_Titles" localSheetId="0">'Лист3 (2)'!$75:$78</definedName>
    <definedName name="_xlnm.Print_Area" localSheetId="4">'налог23'!$A$1:$G$32</definedName>
    <definedName name="_xlnm.Print_Area" localSheetId="2">'питан23'!$A$1:$F$29</definedName>
    <definedName name="_xlnm.Print_Area" localSheetId="6">'питан24'!$A$1:$F$29</definedName>
    <definedName name="_xlnm.Print_Area" localSheetId="9">'питан25'!$A$1:$F$29</definedName>
    <definedName name="_xlnm.Print_Area" localSheetId="3">'расч об 2023'!$A$1:$G$55</definedName>
    <definedName name="_xlnm.Print_Area" localSheetId="7">'расч об 2024'!$A$1:$G$48</definedName>
    <definedName name="_xlnm.Print_Area" localSheetId="10">'расч об 2025'!$A$1:$G$48</definedName>
    <definedName name="_xlnm.Print_Area" localSheetId="1">'расчеты м 2023'!$A$1:$G$107</definedName>
    <definedName name="_xlnm.Print_Area" localSheetId="5">'расчеты м 2024'!$A$1:$G$64</definedName>
    <definedName name="_xlnm.Print_Area" localSheetId="8">'расчеты м 2025'!$A$1:$G$65</definedName>
    <definedName name="_xlnm.Print_Area" localSheetId="11">'фин грам'!$A$1:$G$44</definedName>
  </definedNames>
  <calcPr fullCalcOnLoad="1"/>
</workbook>
</file>

<file path=xl/sharedStrings.xml><?xml version="1.0" encoding="utf-8"?>
<sst xmlns="http://schemas.openxmlformats.org/spreadsheetml/2006/main" count="800" uniqueCount="225">
  <si>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</si>
  <si>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</si>
  <si>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</si>
  <si>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</si>
  <si>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</si>
  <si>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</si>
  <si>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</si>
  <si>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</si>
  <si>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</si>
  <si>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</si>
  <si>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</si>
  <si>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</si>
  <si>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</si>
  <si>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</si>
  <si>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</si>
  <si>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</si>
  <si>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</si>
  <si>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</si>
  <si>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</si>
  <si>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</si>
  <si>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</si>
  <si>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</si>
  <si>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</si>
  <si>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</si>
  <si>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</si>
  <si>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</si>
  <si>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</si>
  <si>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</si>
  <si>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</si>
  <si>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</si>
  <si>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</si>
  <si>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</si>
  <si>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</si>
  <si>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</si>
  <si>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</si>
  <si>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</si>
  <si>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</si>
  <si>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</si>
  <si>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</si>
  <si>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</si>
  <si>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</si>
  <si>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</si>
  <si>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</si>
  <si>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</si>
  <si>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</si>
  <si>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</si>
  <si>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</si>
  <si>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</si>
  <si>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</si>
  <si>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</si>
  <si>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</si>
  <si>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</si>
  <si>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</si>
  <si>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</si>
  <si>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</si>
  <si>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</si>
  <si>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</si>
  <si>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6. Расчет расходов по подстатье 225 "услуги по содержанию имущества"</t>
  </si>
  <si>
    <t>итого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</si>
  <si>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</si>
  <si>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</si>
  <si>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</si>
  <si>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</si>
  <si>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</si>
  <si>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Обеспечение деятельности казенных учреждений дошкольного образования за счет средств местного бюджета</t>
  </si>
  <si>
    <t>Субвенция из областного бюджета на осуществление образовательго процесса муниципальными дошкольными образовательными организациями</t>
  </si>
  <si>
    <t>Уплата налогов и сборов органами государственной власти и казенными учреждениями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</si>
  <si>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</si>
  <si>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</si>
  <si>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</si>
  <si>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</si>
  <si>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</si>
  <si>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</si>
  <si>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</si>
  <si>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</si>
  <si>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</si>
  <si>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</si>
  <si>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</si>
  <si>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7. Расчет расходов по подстатье 226 "Прочие работы, услуги"</t>
  </si>
  <si>
    <t>Дошкольное образование</t>
  </si>
  <si>
    <t>Глава Руднянского муниципального района</t>
  </si>
  <si>
    <t>Подача поставщиком присоеденённую сеть тепловой энергии в горячей воде абоненту</t>
  </si>
  <si>
    <t>УТВЕРЖДАЮ</t>
  </si>
  <si>
    <t>Субвенция из областного бюджета на осуществление образовательго процесса муниципальными дошкольными образовательными организациями (оплата труда педагогического персонала)</t>
  </si>
  <si>
    <t>Субвенция из областного бюджета на осуществление образовательго процесса муниципальными дошкольными образовательными организациями (учебные расходы)</t>
  </si>
  <si>
    <t>педагогические работники</t>
  </si>
  <si>
    <t>прочий персонал</t>
  </si>
  <si>
    <t>Приобретение игр, игрушек, учебных пособий</t>
  </si>
  <si>
    <t>Субвенция из областного бюджета на осуществление образовательго процесса муниципальными дошкольными образовательными организациями (оплата труда прочего персонала)</t>
  </si>
  <si>
    <t>командировочные расходы</t>
  </si>
  <si>
    <t>суточные</t>
  </si>
  <si>
    <t>заправка картриджей</t>
  </si>
  <si>
    <t>услуги охраны</t>
  </si>
  <si>
    <t>Заведующий МКДОУ Руднянский детский сад "Сказка"</t>
  </si>
  <si>
    <t>*</t>
  </si>
  <si>
    <t>прочие работники</t>
  </si>
  <si>
    <t>Подпрограмма "Развитие дошкольного, общего образования и дополнительного образования"</t>
  </si>
  <si>
    <t>0110100000</t>
  </si>
  <si>
    <t>0100000000</t>
  </si>
  <si>
    <t>0110170351</t>
  </si>
  <si>
    <t>0110170350</t>
  </si>
  <si>
    <t>0110170352</t>
  </si>
  <si>
    <t>0110100040</t>
  </si>
  <si>
    <t>0110170353</t>
  </si>
  <si>
    <t>0110180010</t>
  </si>
  <si>
    <t>Расходы на питание за счет родительской платы по учреждениям дошкольного образования</t>
  </si>
  <si>
    <t>0110100045</t>
  </si>
  <si>
    <t>Образование</t>
  </si>
  <si>
    <t>дератизация</t>
  </si>
  <si>
    <t>пени за несвоевременную уплату налогов, сборов, страховых взносов</t>
  </si>
  <si>
    <t>4. Расчет расходов по подстатье 346 "Увеличение стоимости прочих оборотных запасов(материалов)"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</si>
  <si>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</si>
  <si>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</si>
  <si>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</si>
  <si>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</si>
  <si>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</si>
  <si>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</si>
  <si>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</si>
  <si>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</si>
  <si>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</si>
  <si>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</si>
  <si>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</si>
  <si>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</si>
  <si>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</si>
  <si>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</si>
  <si>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</si>
  <si>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</si>
  <si>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</si>
  <si>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</si>
  <si>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</si>
  <si>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</si>
  <si>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</si>
  <si>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</si>
  <si>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</si>
  <si>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</si>
  <si>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</si>
  <si>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</si>
  <si>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</si>
  <si>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</si>
  <si>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</si>
  <si>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</si>
  <si>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</si>
  <si>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</si>
  <si>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</si>
  <si>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</si>
  <si>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</si>
  <si>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</si>
  <si>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МКДОУ Руднянский детский сад "Сказка"</t>
  </si>
  <si>
    <t>гл.экономист МКУ МЦБ</t>
  </si>
  <si>
    <t>количество дней</t>
  </si>
  <si>
    <t>обращение с ТКО</t>
  </si>
  <si>
    <t>Продление домена официального сайта учреждения</t>
  </si>
  <si>
    <t>централизованная охрана путем приема и регистрации сообщений</t>
  </si>
  <si>
    <t>2. Расчет расходов по подстатье 213 "Начисления на выплаты по оплате труда"</t>
  </si>
  <si>
    <t>3. Расчет по подстатье 266 "Социальные пособия и компенсации персоналу в денежной форме"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</si>
  <si>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</si>
  <si>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</si>
  <si>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</si>
  <si>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</si>
  <si>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Обеспечение деятельности учреждений дошкольного образования</t>
  </si>
  <si>
    <t>9900000040</t>
  </si>
  <si>
    <t>Расходы на питание за счет средств родительской платы</t>
  </si>
  <si>
    <t>9900000045</t>
  </si>
  <si>
    <t>9900070350</t>
  </si>
  <si>
    <t>9900070351</t>
  </si>
  <si>
    <t>9900070352</t>
  </si>
  <si>
    <t>9900070353</t>
  </si>
  <si>
    <t>заведующий</t>
  </si>
  <si>
    <t>компенсация сотовой связи</t>
  </si>
  <si>
    <t>к бюджетной смете расходов на 2023 год по МКДОУ Руднянский детский сад "Сказка"</t>
  </si>
  <si>
    <t>Всего по смете на 2023 год</t>
  </si>
  <si>
    <t>к бюджетной смете расходов на 2023 год</t>
  </si>
  <si>
    <t>Расходы связые с борьбой с короновирусом</t>
  </si>
  <si>
    <t>9900029090</t>
  </si>
  <si>
    <t>_____________О. К. Умнова</t>
  </si>
  <si>
    <t>пособие за первые три дня временной нетрудоспособности за счет средств работодателя в случае заболевания работника</t>
  </si>
  <si>
    <t>приобретение хозяйственных товаров и моющих средств</t>
  </si>
  <si>
    <t>пособие за первые три дня временной нетрудоспособности за счет средств работодателя в случае заболевания работника(пед.персонал)</t>
  </si>
  <si>
    <t>пособие за первые три дня временной нетрудоспособности за счет средств работодателя в случае заболевания работника(прочий персонал)</t>
  </si>
  <si>
    <t>1. Расчет расходов по подстатье 291 "Налоги, пошлины и сборы"</t>
  </si>
  <si>
    <t>2. Расчет расходов по подстатье 292 "Штрафы за нарушение законодательства о налогах и сборах, законодательства о страховых взносах"</t>
  </si>
  <si>
    <t>1. Расчет расходов по подстатье 226 "Прочие работы, услуги"</t>
  </si>
  <si>
    <t>стоимость за 1 час с учетом НДФЛ и отчислений</t>
  </si>
  <si>
    <t>количество часов</t>
  </si>
  <si>
    <t>Проведение занятий по обучению финансовой грамотности</t>
  </si>
  <si>
    <t>в том числе</t>
  </si>
  <si>
    <t>2. Расчет расходов по подстатье 310 "Увеличение стоимости основных средств"</t>
  </si>
  <si>
    <t>приобретение учебной литературы</t>
  </si>
  <si>
    <t>3. Расчет расходов по подстатье 346 "Увеличение стоимости прочих оборотных запасов(материалов)"</t>
  </si>
  <si>
    <t>_____________ О. К. Умнова</t>
  </si>
  <si>
    <t>приобретение канцелярских товаров(софинансирование из районного бюджета)</t>
  </si>
  <si>
    <t>В. А. Полетаев</t>
  </si>
  <si>
    <t>О. К. Умнова</t>
  </si>
  <si>
    <t xml:space="preserve">Муниципальная программа "Развитие образования в Руднянском муниципальном районе" </t>
  </si>
  <si>
    <t>Дополнительное образование</t>
  </si>
  <si>
    <t>Муниципальная программа "Развитие образования в Руднянском муниципальном районе"</t>
  </si>
  <si>
    <t>Субсидия на решение вопросов местного значения в сфере дополнительного образования</t>
  </si>
  <si>
    <t>0110171170</t>
  </si>
  <si>
    <t>Увеличение стоимости прочих оборотных запасов (материалов)</t>
  </si>
  <si>
    <t>Расходы областного бюджета по финансовой грамотности</t>
  </si>
  <si>
    <t>9900071170</t>
  </si>
  <si>
    <t>санитарно-гигиенические мероприятия</t>
  </si>
  <si>
    <t>8. Расчет расходов по подстатье 266 "Социальные пособия и компенсации персоналу в денежной форме"</t>
  </si>
  <si>
    <t>9. Расчет расходов по подстатье 346 "Увеличение стоимости прочих оборотных запасов(материалов)"</t>
  </si>
  <si>
    <t>приобретение дезинфецирующих средств</t>
  </si>
  <si>
    <t>БЮДЖЕТНАЯ СМЕТА НА 2023 ФИНАНСОВЫЙ ГОД</t>
  </si>
  <si>
    <t>(НА 2023 ФИНАНСОВЫЙ ГОД И ПЛАНОВЫЙ ПЕРИОД 2024 И 2025 ГОДОВ)</t>
  </si>
  <si>
    <t>от   "  10" января 2023  г.</t>
  </si>
  <si>
    <t xml:space="preserve">на 2023 год (на текущий финансовый год) </t>
  </si>
  <si>
    <t xml:space="preserve">на 2024 год (на первый год планового периода) </t>
  </si>
  <si>
    <t xml:space="preserve">на 2025 год (на второй год планового периода) </t>
  </si>
  <si>
    <t>Услуги по организации питания, в т.ч.</t>
  </si>
  <si>
    <t>за счет средств родительской платы</t>
  </si>
  <si>
    <t>за счет районного бюджета</t>
  </si>
  <si>
    <t>к бюджетной смете расходов на 2024 год по МКДОУ Руднянский детский сад "Сказка"</t>
  </si>
  <si>
    <t>Всего по смете на 2024 год</t>
  </si>
  <si>
    <t>к бюджетной смете расходов на 2024 год</t>
  </si>
  <si>
    <t>к бюджетной смете расходов на 2025 год по МКДОУ Руднянский детский сад "Сказка"</t>
  </si>
  <si>
    <t>Всего по смете на 2025 год</t>
  </si>
  <si>
    <t>к бюджетной смете расходов на 2025 год</t>
  </si>
  <si>
    <t>к бюджетной смете расходов на 2023 - 2025 год по МКДОУ Руднянский детский сад "Сказка"</t>
  </si>
  <si>
    <t>с 09.01.2023 по 31.05.2023</t>
  </si>
  <si>
    <t>с 01.09.2023 по 31.12.2023</t>
  </si>
  <si>
    <t>приобретение канцелярских товаров(з счет средств облатного бюджета)</t>
  </si>
  <si>
    <t>Всего по смете на 2023 - 2025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</si>
</sst>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horizontal="left" wrapText="1"/>
      <protection/>
    </xf>
    <xf numFmtId="186" fontId="8" fillId="0" borderId="10" xfId="55" applyNumberFormat="1" applyFont="1" applyBorder="1" applyAlignment="1">
      <alignment horizontal="center" wrapText="1"/>
      <protection/>
    </xf>
    <xf numFmtId="0" fontId="8" fillId="0" borderId="10" xfId="55" applyFont="1" applyBorder="1" applyAlignment="1">
      <alignment horizontal="center" wrapText="1"/>
      <protection/>
    </xf>
    <xf numFmtId="0" fontId="8" fillId="0" borderId="10" xfId="55" applyFont="1" applyFill="1" applyBorder="1" applyAlignment="1">
      <alignment wrapText="1"/>
      <protection/>
    </xf>
    <xf numFmtId="0" fontId="3" fillId="0" borderId="0" xfId="56" applyFont="1" applyAlignment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Fill="1" applyBorder="1">
      <alignment/>
      <protection/>
    </xf>
    <xf numFmtId="186" fontId="13" fillId="0" borderId="10" xfId="55" applyNumberFormat="1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center" wrapText="1"/>
      <protection/>
    </xf>
    <xf numFmtId="0" fontId="13" fillId="0" borderId="10" xfId="55" applyFont="1" applyFill="1" applyBorder="1" applyAlignment="1">
      <alignment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1" xfId="56" applyFont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6" applyFont="1" applyBorder="1" applyAlignment="1">
      <alignment horizontal="center" wrapText="1"/>
      <protection/>
    </xf>
    <xf numFmtId="0" fontId="3" fillId="0" borderId="0" xfId="56" applyFont="1" applyAlignment="1">
      <alignment horizontal="center"/>
      <protection/>
    </xf>
    <xf numFmtId="0" fontId="10" fillId="0" borderId="11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left" wrapText="1"/>
      <protection/>
    </xf>
    <xf numFmtId="4" fontId="9" fillId="0" borderId="10" xfId="56" applyNumberFormat="1" applyFont="1" applyBorder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left" wrapText="1"/>
      <protection/>
    </xf>
    <xf numFmtId="0" fontId="9" fillId="0" borderId="11" xfId="56" applyFont="1" applyFill="1" applyBorder="1" applyAlignment="1">
      <alignment horizontal="left"/>
      <protection/>
    </xf>
    <xf numFmtId="0" fontId="5" fillId="0" borderId="11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0" xfId="56" applyNumberFormat="1" applyFont="1" applyBorder="1" applyAlignment="1">
      <alignment wrapText="1"/>
      <protection/>
    </xf>
    <xf numFmtId="0" fontId="4" fillId="0" borderId="10" xfId="56" applyFont="1" applyBorder="1" applyAlignment="1">
      <alignment horizontal="center"/>
      <protection/>
    </xf>
    <xf numFmtId="0" fontId="5" fillId="0" borderId="10" xfId="56" applyNumberFormat="1" applyFont="1" applyBorder="1" applyAlignment="1">
      <alignment horizontal="center" wrapText="1"/>
      <protection/>
    </xf>
    <xf numFmtId="2" fontId="5" fillId="0" borderId="10" xfId="56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6" applyFont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6" applyFont="1">
      <alignment/>
      <protection/>
    </xf>
    <xf numFmtId="0" fontId="9" fillId="0" borderId="10" xfId="56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6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6" applyNumberFormat="1" applyFont="1" applyBorder="1" applyAlignment="1">
      <alignment horizontal="center" wrapText="1"/>
      <protection/>
    </xf>
    <xf numFmtId="0" fontId="16" fillId="0" borderId="10" xfId="55" applyFont="1" applyFill="1" applyBorder="1" applyAlignment="1">
      <alignment wrapText="1"/>
      <protection/>
    </xf>
    <xf numFmtId="0" fontId="9" fillId="0" borderId="10" xfId="56" applyFont="1" applyBorder="1" applyAlignment="1">
      <alignment wrapText="1"/>
      <protection/>
    </xf>
    <xf numFmtId="0" fontId="7" fillId="0" borderId="10" xfId="56" applyFont="1" applyBorder="1" applyAlignment="1">
      <alignment wrapText="1"/>
      <protection/>
    </xf>
    <xf numFmtId="0" fontId="9" fillId="0" borderId="0" xfId="56" applyFont="1">
      <alignment/>
      <protection/>
    </xf>
    <xf numFmtId="2" fontId="15" fillId="0" borderId="10" xfId="56" applyNumberFormat="1" applyFont="1" applyBorder="1" applyAlignment="1">
      <alignment horizontal="center"/>
      <protection/>
    </xf>
    <xf numFmtId="0" fontId="10" fillId="0" borderId="10" xfId="56" applyFont="1" applyBorder="1">
      <alignment/>
      <protection/>
    </xf>
    <xf numFmtId="0" fontId="17" fillId="0" borderId="11" xfId="56" applyFont="1" applyBorder="1" applyAlignment="1">
      <alignment horizontal="left" wrapText="1"/>
      <protection/>
    </xf>
    <xf numFmtId="0" fontId="10" fillId="0" borderId="10" xfId="56" applyFont="1" applyBorder="1" applyAlignment="1">
      <alignment horizontal="center"/>
      <protection/>
    </xf>
    <xf numFmtId="0" fontId="11" fillId="0" borderId="10" xfId="56" applyFont="1" applyBorder="1" applyAlignment="1">
      <alignment wrapText="1"/>
      <protection/>
    </xf>
    <xf numFmtId="0" fontId="10" fillId="0" borderId="10" xfId="56" applyFont="1" applyBorder="1" applyAlignment="1">
      <alignment wrapText="1"/>
      <protection/>
    </xf>
    <xf numFmtId="0" fontId="18" fillId="0" borderId="11" xfId="56" applyFont="1" applyBorder="1" applyAlignment="1">
      <alignment horizontal="left" wrapText="1"/>
      <protection/>
    </xf>
    <xf numFmtId="186" fontId="8" fillId="0" borderId="10" xfId="55" applyNumberFormat="1" applyFont="1" applyFill="1" applyBorder="1" applyAlignment="1">
      <alignment horizontal="center"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186" fontId="13" fillId="0" borderId="10" xfId="55" applyNumberFormat="1" applyFont="1" applyFill="1" applyBorder="1" applyAlignment="1">
      <alignment horizontal="center" wrapText="1"/>
      <protection/>
    </xf>
    <xf numFmtId="49" fontId="13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186" fontId="6" fillId="0" borderId="10" xfId="55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>
      <alignment/>
      <protection/>
    </xf>
    <xf numFmtId="0" fontId="13" fillId="0" borderId="10" xfId="55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186" fontId="16" fillId="0" borderId="10" xfId="55" applyNumberFormat="1" applyFont="1" applyFill="1" applyBorder="1" applyAlignment="1">
      <alignment horizontal="center" wrapText="1"/>
      <protection/>
    </xf>
    <xf numFmtId="49" fontId="16" fillId="0" borderId="10" xfId="55" applyNumberFormat="1" applyFont="1" applyFill="1" applyBorder="1" applyAlignment="1">
      <alignment horizontal="center" wrapText="1"/>
      <protection/>
    </xf>
    <xf numFmtId="0" fontId="16" fillId="0" borderId="10" xfId="55" applyFont="1" applyFill="1" applyBorder="1" applyAlignment="1">
      <alignment horizontal="center" wrapText="1"/>
      <protection/>
    </xf>
    <xf numFmtId="4" fontId="10" fillId="0" borderId="10" xfId="56" applyNumberFormat="1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4" fontId="15" fillId="0" borderId="10" xfId="56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wrapText="1"/>
      <protection/>
    </xf>
    <xf numFmtId="0" fontId="20" fillId="0" borderId="12" xfId="55" applyFont="1" applyBorder="1">
      <alignment/>
      <protection/>
    </xf>
    <xf numFmtId="0" fontId="5" fillId="0" borderId="12" xfId="55" applyFont="1" applyBorder="1" applyAlignme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9" fillId="0" borderId="0" xfId="53" applyNumberFormat="1" applyFont="1" applyFill="1" applyBorder="1" applyAlignment="1" applyProtection="1">
      <alignment horizontal="right" vertical="top"/>
      <protection/>
    </xf>
    <xf numFmtId="0" fontId="19" fillId="0" borderId="0" xfId="53" applyNumberFormat="1" applyFont="1" applyFill="1" applyBorder="1" applyAlignment="1" applyProtection="1">
      <alignment vertical="top"/>
      <protection/>
    </xf>
    <xf numFmtId="0" fontId="22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2" fillId="0" borderId="13" xfId="53" applyNumberFormat="1" applyFont="1" applyFill="1" applyBorder="1" applyAlignment="1" applyProtection="1">
      <alignment vertical="top"/>
      <protection/>
    </xf>
    <xf numFmtId="186" fontId="24" fillId="0" borderId="10" xfId="53" applyNumberFormat="1" applyFont="1" applyFill="1" applyBorder="1" applyAlignment="1" applyProtection="1">
      <alignment horizontal="center"/>
      <protection/>
    </xf>
    <xf numFmtId="0" fontId="24" fillId="0" borderId="10" xfId="53" applyNumberFormat="1" applyFont="1" applyFill="1" applyBorder="1" applyAlignment="1" applyProtection="1">
      <alignment/>
      <protection/>
    </xf>
    <xf numFmtId="3" fontId="24" fillId="0" borderId="10" xfId="53" applyNumberFormat="1" applyFont="1" applyFill="1" applyBorder="1" applyAlignment="1" applyProtection="1">
      <alignment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19" fillId="0" borderId="10" xfId="53" applyNumberFormat="1" applyFont="1" applyFill="1" applyBorder="1" applyAlignment="1" applyProtection="1">
      <alignment horizontal="center"/>
      <protection/>
    </xf>
    <xf numFmtId="0" fontId="19" fillId="0" borderId="10" xfId="53" applyNumberFormat="1" applyFont="1" applyFill="1" applyBorder="1" applyAlignment="1" applyProtection="1">
      <alignment/>
      <protection/>
    </xf>
    <xf numFmtId="3" fontId="19" fillId="0" borderId="10" xfId="53" applyNumberFormat="1" applyFont="1" applyFill="1" applyBorder="1" applyAlignment="1" applyProtection="1">
      <alignment/>
      <protection/>
    </xf>
    <xf numFmtId="0" fontId="19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23" fillId="0" borderId="10" xfId="53" applyNumberFormat="1" applyFont="1" applyFill="1" applyBorder="1" applyAlignment="1" applyProtection="1">
      <alignment vertical="top"/>
      <protection/>
    </xf>
    <xf numFmtId="0" fontId="23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19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  <xf numFmtId="186" fontId="8" fillId="13" borderId="10" xfId="55" applyNumberFormat="1" applyFont="1" applyFill="1" applyBorder="1" applyAlignment="1">
      <alignment horizontal="center" wrapText="1"/>
      <protection/>
    </xf>
    <xf numFmtId="49" fontId="8" fillId="13" borderId="10" xfId="55" applyNumberFormat="1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wrapText="1"/>
      <protection/>
    </xf>
    <xf numFmtId="3" fontId="24" fillId="13" borderId="10" xfId="53" applyNumberFormat="1" applyFont="1" applyFill="1" applyBorder="1" applyAlignment="1" applyProtection="1">
      <alignment horizontal="center"/>
      <protection/>
    </xf>
    <xf numFmtId="3" fontId="24" fillId="0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19" fillId="0" borderId="10" xfId="53" applyNumberFormat="1" applyFont="1" applyFill="1" applyBorder="1" applyAlignment="1" applyProtection="1">
      <alignment horizontal="center"/>
      <protection/>
    </xf>
    <xf numFmtId="0" fontId="19" fillId="0" borderId="10" xfId="53" applyNumberFormat="1" applyFont="1" applyFill="1" applyBorder="1" applyAlignment="1" applyProtection="1">
      <alignment vertical="top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0" fontId="8" fillId="13" borderId="10" xfId="55" applyFont="1" applyFill="1" applyBorder="1" applyAlignment="1">
      <alignment horizontal="center" wrapText="1"/>
      <protection/>
    </xf>
    <xf numFmtId="0" fontId="8" fillId="13" borderId="10" xfId="55" applyFont="1" applyFill="1" applyBorder="1">
      <alignment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27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23" fillId="0" borderId="0" xfId="53" applyNumberFormat="1" applyFont="1" applyFill="1" applyBorder="1" applyAlignment="1" applyProtection="1">
      <alignment vertical="top"/>
      <protection/>
    </xf>
    <xf numFmtId="3" fontId="8" fillId="13" borderId="10" xfId="55" applyNumberFormat="1" applyFont="1" applyFill="1" applyBorder="1">
      <alignment/>
      <protection/>
    </xf>
    <xf numFmtId="0" fontId="22" fillId="0" borderId="0" xfId="53" applyNumberFormat="1" applyFont="1" applyFill="1" applyBorder="1" applyAlignment="1" applyProtection="1">
      <alignment vertical="top"/>
      <protection/>
    </xf>
    <xf numFmtId="4" fontId="63" fillId="0" borderId="10" xfId="56" applyNumberFormat="1" applyFont="1" applyBorder="1" applyAlignment="1">
      <alignment horizontal="center"/>
      <protection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 horizontal="left"/>
      <protection/>
    </xf>
    <xf numFmtId="0" fontId="8" fillId="0" borderId="13" xfId="55" applyFont="1" applyFill="1" applyBorder="1" applyAlignment="1">
      <alignment horizontal="left"/>
      <protection/>
    </xf>
    <xf numFmtId="0" fontId="8" fillId="0" borderId="14" xfId="55" applyFont="1" applyFill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4" fontId="63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4" fontId="9" fillId="0" borderId="10" xfId="56" applyNumberFormat="1" applyFont="1" applyBorder="1">
      <alignment/>
      <protection/>
    </xf>
    <xf numFmtId="0" fontId="3" fillId="0" borderId="10" xfId="56" applyFont="1" applyBorder="1" applyAlignment="1">
      <alignment horizontal="left" wrapText="1"/>
      <protection/>
    </xf>
    <xf numFmtId="0" fontId="15" fillId="0" borderId="11" xfId="56" applyFont="1" applyBorder="1" applyAlignment="1">
      <alignment horizontal="left" wrapText="1"/>
      <protection/>
    </xf>
    <xf numFmtId="0" fontId="5" fillId="0" borderId="12" xfId="53" applyFont="1" applyBorder="1" applyAlignment="1">
      <alignment horizontal="center" vertical="center"/>
    </xf>
    <xf numFmtId="4" fontId="19" fillId="0" borderId="0" xfId="53" applyNumberFormat="1" applyFont="1" applyFill="1" applyBorder="1" applyAlignment="1" applyProtection="1">
      <alignment vertical="top"/>
      <protection/>
    </xf>
    <xf numFmtId="0" fontId="19" fillId="0" borderId="10" xfId="53" applyNumberFormat="1" applyFont="1" applyFill="1" applyBorder="1" applyAlignment="1" applyProtection="1">
      <alignment horizontal="center" vertical="top"/>
      <protection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4" fontId="5" fillId="0" borderId="10" xfId="56" applyNumberFormat="1" applyFont="1" applyBorder="1" applyAlignment="1">
      <alignment horizontal="center"/>
      <protection/>
    </xf>
    <xf numFmtId="4" fontId="5" fillId="0" borderId="10" xfId="56" applyNumberFormat="1" applyFont="1" applyBorder="1" applyAlignment="1">
      <alignment horizontal="center" wrapText="1"/>
      <protection/>
    </xf>
    <xf numFmtId="4" fontId="19" fillId="0" borderId="10" xfId="53" applyNumberFormat="1" applyFont="1" applyFill="1" applyBorder="1" applyAlignment="1" applyProtection="1">
      <alignment horizontal="center" vertical="top"/>
      <protection/>
    </xf>
    <xf numFmtId="3" fontId="19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1" xfId="55" applyFont="1" applyFill="1" applyBorder="1" applyAlignment="1">
      <alignment horizontal="left" wrapText="1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8" fillId="13" borderId="11" xfId="55" applyFont="1" applyFill="1" applyBorder="1" applyAlignment="1">
      <alignment horizontal="left" wrapText="1"/>
      <protection/>
    </xf>
    <xf numFmtId="0" fontId="8" fillId="13" borderId="13" xfId="55" applyFont="1" applyFill="1" applyBorder="1" applyAlignment="1">
      <alignment horizontal="left" wrapText="1"/>
      <protection/>
    </xf>
    <xf numFmtId="0" fontId="8" fillId="13" borderId="14" xfId="55" applyFont="1" applyFill="1" applyBorder="1" applyAlignment="1">
      <alignment horizontal="left" wrapText="1"/>
      <protection/>
    </xf>
    <xf numFmtId="0" fontId="8" fillId="0" borderId="11" xfId="55" applyFont="1" applyFill="1" applyBorder="1" applyAlignment="1">
      <alignment horizontal="left" wrapText="1"/>
      <protection/>
    </xf>
    <xf numFmtId="0" fontId="8" fillId="0" borderId="13" xfId="55" applyFont="1" applyFill="1" applyBorder="1" applyAlignment="1">
      <alignment horizontal="left" wrapText="1"/>
      <protection/>
    </xf>
    <xf numFmtId="0" fontId="8" fillId="0" borderId="14" xfId="55" applyFont="1" applyFill="1" applyBorder="1" applyAlignment="1">
      <alignment horizontal="left" wrapText="1"/>
      <protection/>
    </xf>
    <xf numFmtId="0" fontId="13" fillId="0" borderId="11" xfId="55" applyFont="1" applyFill="1" applyBorder="1" applyAlignment="1">
      <alignment horizontal="left"/>
      <protection/>
    </xf>
    <xf numFmtId="0" fontId="13" fillId="0" borderId="13" xfId="55" applyFont="1" applyFill="1" applyBorder="1" applyAlignment="1">
      <alignment horizontal="left"/>
      <protection/>
    </xf>
    <xf numFmtId="0" fontId="13" fillId="0" borderId="14" xfId="55" applyFont="1" applyFill="1" applyBorder="1" applyAlignment="1">
      <alignment horizontal="left"/>
      <protection/>
    </xf>
    <xf numFmtId="0" fontId="13" fillId="0" borderId="11" xfId="55" applyFont="1" applyFill="1" applyBorder="1" applyAlignment="1">
      <alignment horizontal="left" wrapText="1"/>
      <protection/>
    </xf>
    <xf numFmtId="0" fontId="13" fillId="0" borderId="13" xfId="55" applyFont="1" applyFill="1" applyBorder="1" applyAlignment="1">
      <alignment horizontal="left" wrapText="1"/>
      <protection/>
    </xf>
    <xf numFmtId="0" fontId="13" fillId="0" borderId="14" xfId="55" applyFont="1" applyFill="1" applyBorder="1" applyAlignment="1">
      <alignment horizontal="left" wrapText="1"/>
      <protection/>
    </xf>
    <xf numFmtId="0" fontId="8" fillId="0" borderId="11" xfId="55" applyFont="1" applyFill="1" applyBorder="1" applyAlignment="1">
      <alignment horizontal="left"/>
      <protection/>
    </xf>
    <xf numFmtId="0" fontId="8" fillId="0" borderId="13" xfId="55" applyFont="1" applyFill="1" applyBorder="1" applyAlignment="1">
      <alignment horizontal="left"/>
      <protection/>
    </xf>
    <xf numFmtId="0" fontId="8" fillId="0" borderId="14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horizontal="left"/>
      <protection/>
    </xf>
    <xf numFmtId="0" fontId="8" fillId="0" borderId="11" xfId="55" applyFont="1" applyBorder="1" applyAlignment="1">
      <alignment horizontal="left" wrapText="1"/>
      <protection/>
    </xf>
    <xf numFmtId="0" fontId="8" fillId="0" borderId="13" xfId="55" applyFont="1" applyBorder="1" applyAlignment="1">
      <alignment horizontal="left" wrapText="1"/>
      <protection/>
    </xf>
    <xf numFmtId="0" fontId="8" fillId="0" borderId="14" xfId="55" applyFont="1" applyBorder="1" applyAlignment="1">
      <alignment horizontal="left" wrapText="1"/>
      <protection/>
    </xf>
    <xf numFmtId="0" fontId="6" fillId="0" borderId="11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right"/>
      <protection/>
    </xf>
    <xf numFmtId="0" fontId="6" fillId="0" borderId="14" xfId="55" applyFont="1" applyFill="1" applyBorder="1" applyAlignment="1">
      <alignment horizontal="right"/>
      <protection/>
    </xf>
    <xf numFmtId="0" fontId="16" fillId="0" borderId="11" xfId="55" applyFont="1" applyFill="1" applyBorder="1" applyAlignment="1">
      <alignment horizontal="left" wrapText="1"/>
      <protection/>
    </xf>
    <xf numFmtId="0" fontId="16" fillId="0" borderId="13" xfId="55" applyFont="1" applyFill="1" applyBorder="1" applyAlignment="1">
      <alignment horizontal="left" wrapText="1"/>
      <protection/>
    </xf>
    <xf numFmtId="0" fontId="16" fillId="0" borderId="14" xfId="55" applyFont="1" applyFill="1" applyBorder="1" applyAlignment="1">
      <alignment horizontal="left" wrapText="1"/>
      <protection/>
    </xf>
    <xf numFmtId="0" fontId="19" fillId="0" borderId="15" xfId="53" applyNumberFormat="1" applyFont="1" applyFill="1" applyBorder="1" applyAlignment="1" applyProtection="1">
      <alignment horizontal="center"/>
      <protection/>
    </xf>
    <xf numFmtId="0" fontId="19" fillId="0" borderId="15" xfId="53" applyNumberFormat="1" applyFont="1" applyFill="1" applyBorder="1" applyAlignment="1" applyProtection="1">
      <alignment horizontal="center" vertical="top"/>
      <protection/>
    </xf>
    <xf numFmtId="0" fontId="19" fillId="0" borderId="10" xfId="53" applyNumberFormat="1" applyFont="1" applyFill="1" applyBorder="1" applyAlignment="1" applyProtection="1">
      <alignment horizontal="center" vertical="top" wrapText="1"/>
      <protection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19" fillId="0" borderId="13" xfId="53" applyNumberFormat="1" applyFont="1" applyFill="1" applyBorder="1" applyAlignment="1" applyProtection="1">
      <alignment horizontal="center" vertical="top"/>
      <protection/>
    </xf>
    <xf numFmtId="0" fontId="19" fillId="0" borderId="14" xfId="53" applyNumberFormat="1" applyFont="1" applyFill="1" applyBorder="1" applyAlignment="1" applyProtection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horizontal="center" vertical="center" wrapText="1"/>
      <protection/>
    </xf>
    <xf numFmtId="0" fontId="19" fillId="0" borderId="17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top" wrapText="1"/>
      <protection/>
    </xf>
    <xf numFmtId="0" fontId="19" fillId="0" borderId="13" xfId="53" applyNumberFormat="1" applyFont="1" applyFill="1" applyBorder="1" applyAlignment="1" applyProtection="1">
      <alignment horizontal="center" vertical="top" wrapText="1"/>
      <protection/>
    </xf>
    <xf numFmtId="0" fontId="19" fillId="0" borderId="14" xfId="53" applyNumberFormat="1" applyFont="1" applyFill="1" applyBorder="1" applyAlignment="1" applyProtection="1">
      <alignment horizontal="center" vertical="top" wrapText="1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19" fillId="0" borderId="18" xfId="53" applyNumberFormat="1" applyFont="1" applyFill="1" applyBorder="1" applyAlignment="1" applyProtection="1">
      <alignment horizontal="center" vertical="center"/>
      <protection/>
    </xf>
    <xf numFmtId="0" fontId="19" fillId="0" borderId="15" xfId="53" applyNumberFormat="1" applyFont="1" applyFill="1" applyBorder="1" applyAlignment="1" applyProtection="1">
      <alignment horizontal="center" vertical="center"/>
      <protection/>
    </xf>
    <xf numFmtId="0" fontId="19" fillId="0" borderId="19" xfId="53" applyNumberFormat="1" applyFont="1" applyFill="1" applyBorder="1" applyAlignment="1" applyProtection="1">
      <alignment horizontal="center" vertical="center"/>
      <protection/>
    </xf>
    <xf numFmtId="0" fontId="19" fillId="0" borderId="20" xfId="53" applyNumberFormat="1" applyFont="1" applyFill="1" applyBorder="1" applyAlignment="1" applyProtection="1">
      <alignment horizontal="center" vertical="center"/>
      <protection/>
    </xf>
    <xf numFmtId="0" fontId="19" fillId="0" borderId="0" xfId="53" applyNumberFormat="1" applyFont="1" applyFill="1" applyBorder="1" applyAlignment="1" applyProtection="1">
      <alignment horizontal="center" vertical="center"/>
      <protection/>
    </xf>
    <xf numFmtId="0" fontId="19" fillId="0" borderId="21" xfId="53" applyNumberFormat="1" applyFont="1" applyFill="1" applyBorder="1" applyAlignment="1" applyProtection="1">
      <alignment horizontal="center" vertical="center"/>
      <protection/>
    </xf>
    <xf numFmtId="0" fontId="19" fillId="0" borderId="22" xfId="53" applyNumberFormat="1" applyFont="1" applyFill="1" applyBorder="1" applyAlignment="1" applyProtection="1">
      <alignment horizontal="center" vertical="center"/>
      <protection/>
    </xf>
    <xf numFmtId="0" fontId="19" fillId="0" borderId="12" xfId="53" applyNumberFormat="1" applyFont="1" applyFill="1" applyBorder="1" applyAlignment="1" applyProtection="1">
      <alignment horizontal="center" vertical="center"/>
      <protection/>
    </xf>
    <xf numFmtId="0" fontId="19" fillId="0" borderId="23" xfId="53" applyNumberFormat="1" applyFont="1" applyFill="1" applyBorder="1" applyAlignment="1" applyProtection="1">
      <alignment horizontal="center" vertical="center"/>
      <protection/>
    </xf>
    <xf numFmtId="0" fontId="19" fillId="0" borderId="16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17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center" wrapText="1"/>
      <protection/>
    </xf>
    <xf numFmtId="0" fontId="19" fillId="0" borderId="10" xfId="53" applyNumberFormat="1" applyFont="1" applyFill="1" applyBorder="1" applyAlignment="1" applyProtection="1">
      <alignment horizontal="center" vertical="top"/>
      <protection/>
    </xf>
    <xf numFmtId="0" fontId="22" fillId="0" borderId="12" xfId="53" applyNumberFormat="1" applyFont="1" applyFill="1" applyBorder="1" applyAlignment="1" applyProtection="1">
      <alignment horizontal="center" vertical="top" wrapText="1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22" fillId="0" borderId="15" xfId="53" applyNumberFormat="1" applyFont="1" applyFill="1" applyBorder="1" applyAlignment="1" applyProtection="1">
      <alignment horizontal="center" vertical="center" wrapText="1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5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5" applyNumberFormat="1" applyFont="1" applyBorder="1" applyAlignment="1">
      <alignment horizontal="center"/>
      <protection/>
    </xf>
    <xf numFmtId="187" fontId="4" fillId="0" borderId="14" xfId="55" applyNumberFormat="1" applyFont="1" applyBorder="1" applyAlignment="1">
      <alignment horizontal="center"/>
      <protection/>
    </xf>
    <xf numFmtId="0" fontId="19" fillId="0" borderId="0" xfId="55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21" fillId="0" borderId="12" xfId="53" applyFont="1" applyBorder="1" applyAlignment="1">
      <alignment horizontal="center" vertical="center"/>
    </xf>
    <xf numFmtId="4" fontId="10" fillId="0" borderId="10" xfId="56" applyNumberFormat="1" applyFont="1" applyBorder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4" fontId="9" fillId="0" borderId="10" xfId="56" applyNumberFormat="1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9" fillId="33" borderId="0" xfId="56" applyFont="1" applyFill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11" fillId="0" borderId="0" xfId="56" applyFont="1" applyBorder="1" applyAlignment="1">
      <alignment horizontal="center" wrapText="1"/>
      <protection/>
    </xf>
    <xf numFmtId="0" fontId="9" fillId="33" borderId="0" xfId="56" applyFont="1" applyFill="1" applyAlignment="1">
      <alignment horizontal="center"/>
      <protection/>
    </xf>
    <xf numFmtId="4" fontId="5" fillId="0" borderId="10" xfId="56" applyNumberFormat="1" applyFont="1" applyBorder="1" applyAlignment="1">
      <alignment horizontal="center" wrapText="1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wrapText="1"/>
      <protection/>
    </xf>
    <xf numFmtId="0" fontId="3" fillId="0" borderId="2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0" fontId="9" fillId="34" borderId="0" xfId="56" applyFont="1" applyFill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3" fontId="9" fillId="0" borderId="10" xfId="56" applyNumberFormat="1" applyFont="1" applyBorder="1" applyAlignment="1">
      <alignment horizontal="center" wrapText="1"/>
      <protection/>
    </xf>
    <xf numFmtId="3" fontId="3" fillId="0" borderId="10" xfId="56" applyNumberFormat="1" applyFont="1" applyBorder="1" applyAlignment="1">
      <alignment horizontal="center" wrapText="1"/>
      <protection/>
    </xf>
    <xf numFmtId="0" fontId="10" fillId="0" borderId="10" xfId="56" applyFont="1" applyBorder="1" applyAlignment="1">
      <alignment horizontal="center" wrapText="1"/>
      <protection/>
    </xf>
    <xf numFmtId="4" fontId="15" fillId="0" borderId="10" xfId="56" applyNumberFormat="1" applyFont="1" applyBorder="1" applyAlignment="1">
      <alignment horizontal="center" wrapText="1"/>
      <protection/>
    </xf>
    <xf numFmtId="0" fontId="11" fillId="0" borderId="0" xfId="56" applyFont="1" applyBorder="1" applyAlignment="1">
      <alignment horizontal="left" wrapText="1"/>
      <protection/>
    </xf>
    <xf numFmtId="0" fontId="3" fillId="0" borderId="11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4" fontId="3" fillId="0" borderId="14" xfId="56" applyNumberFormat="1" applyFont="1" applyBorder="1" applyAlignment="1">
      <alignment horizontal="center"/>
      <protection/>
    </xf>
    <xf numFmtId="4" fontId="9" fillId="0" borderId="11" xfId="56" applyNumberFormat="1" applyFont="1" applyBorder="1" applyAlignment="1">
      <alignment horizontal="center"/>
      <protection/>
    </xf>
    <xf numFmtId="4" fontId="9" fillId="0" borderId="14" xfId="56" applyNumberFormat="1" applyFont="1" applyBorder="1" applyAlignment="1">
      <alignment horizontal="center"/>
      <protection/>
    </xf>
    <xf numFmtId="3" fontId="10" fillId="0" borderId="11" xfId="56" applyNumberFormat="1" applyFont="1" applyBorder="1" applyAlignment="1">
      <alignment horizontal="center" wrapText="1"/>
      <protection/>
    </xf>
    <xf numFmtId="3" fontId="10" fillId="0" borderId="14" xfId="56" applyNumberFormat="1" applyFont="1" applyBorder="1" applyAlignment="1">
      <alignment horizontal="center" wrapText="1"/>
      <protection/>
    </xf>
    <xf numFmtId="4" fontId="10" fillId="0" borderId="11" xfId="56" applyNumberFormat="1" applyFont="1" applyBorder="1" applyAlignment="1">
      <alignment horizontal="center" wrapText="1"/>
      <protection/>
    </xf>
    <xf numFmtId="4" fontId="10" fillId="0" borderId="14" xfId="56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.сад №12013" xfId="55"/>
    <cellStyle name="Обычный_д.сад огонек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zoomScale="120" zoomScaleNormal="120" workbookViewId="0" topLeftCell="A157">
      <selection activeCell="A168" sqref="A168:IV168"/>
    </sheetView>
  </sheetViews>
  <sheetFormatPr defaultColWidth="9.140625" defaultRowHeight="12.75"/>
  <cols>
    <col min="1" max="1" width="8.57421875" style="87" customWidth="1"/>
    <col min="2" max="2" width="10.8515625" style="87" customWidth="1"/>
    <col min="3" max="3" width="17.140625" style="87" customWidth="1"/>
    <col min="4" max="4" width="9.421875" style="87" customWidth="1"/>
    <col min="5" max="5" width="6.28125" style="87" customWidth="1"/>
    <col min="6" max="6" width="6.00390625" style="87" customWidth="1"/>
    <col min="7" max="7" width="9.140625" style="87" customWidth="1"/>
    <col min="8" max="8" width="6.7109375" style="87" customWidth="1"/>
    <col min="9" max="9" width="7.140625" style="87" customWidth="1"/>
    <col min="10" max="10" width="8.8515625" style="87" customWidth="1"/>
    <col min="11" max="11" width="5.7109375" style="87" customWidth="1"/>
    <col min="12" max="12" width="10.28125" style="87" customWidth="1"/>
    <col min="13" max="13" width="8.8515625" style="87" customWidth="1"/>
    <col min="14" max="14" width="5.140625" style="87" customWidth="1"/>
    <col min="15" max="15" width="5.7109375" style="87" customWidth="1"/>
    <col min="16" max="16" width="8.421875" style="87" customWidth="1"/>
    <col min="17" max="17" width="5.140625" style="87" customWidth="1"/>
    <col min="18" max="18" width="5.28125" style="87" customWidth="1"/>
    <col min="19" max="16384" width="9.140625" style="87" customWidth="1"/>
  </cols>
  <sheetData>
    <row r="1" ht="11.25">
      <c r="K1" s="88" t="s">
        <v>111</v>
      </c>
    </row>
    <row r="2" spans="9:15" ht="32.25" customHeight="1">
      <c r="I2" s="231" t="s">
        <v>112</v>
      </c>
      <c r="J2" s="231"/>
      <c r="K2" s="231"/>
      <c r="L2" s="231"/>
      <c r="M2" s="231"/>
      <c r="N2" s="231"/>
      <c r="O2" s="89"/>
    </row>
    <row r="4" spans="9:14" ht="12.75">
      <c r="I4" s="232" t="s">
        <v>3</v>
      </c>
      <c r="J4" s="232"/>
      <c r="K4" s="232"/>
      <c r="L4" s="232"/>
      <c r="M4" s="232"/>
      <c r="N4" s="232"/>
    </row>
    <row r="5" spans="9:14" ht="12">
      <c r="I5" s="90" t="s">
        <v>80</v>
      </c>
      <c r="J5" s="91"/>
      <c r="K5" s="91"/>
      <c r="L5" s="92"/>
      <c r="M5" s="92"/>
      <c r="N5" s="92"/>
    </row>
    <row r="6" spans="9:14" ht="11.25">
      <c r="I6" s="224" t="s">
        <v>113</v>
      </c>
      <c r="J6" s="224"/>
      <c r="K6" s="224"/>
      <c r="L6" s="224"/>
      <c r="M6" s="224"/>
      <c r="N6" s="224"/>
    </row>
    <row r="7" spans="9:14" ht="12">
      <c r="I7" s="90" t="s">
        <v>62</v>
      </c>
      <c r="J7" s="91"/>
      <c r="K7" s="91"/>
      <c r="L7" s="92"/>
      <c r="M7" s="92"/>
      <c r="N7" s="92"/>
    </row>
    <row r="8" spans="9:14" ht="21.75" customHeight="1">
      <c r="I8" s="225" t="s">
        <v>114</v>
      </c>
      <c r="J8" s="225"/>
      <c r="K8" s="225"/>
      <c r="L8" s="225"/>
      <c r="M8" s="225"/>
      <c r="N8" s="225"/>
    </row>
    <row r="10" spans="9:14" ht="12">
      <c r="I10" s="93"/>
      <c r="J10" s="94"/>
      <c r="K10" s="95"/>
      <c r="L10" s="233" t="s">
        <v>191</v>
      </c>
      <c r="M10" s="233"/>
      <c r="N10" s="233"/>
    </row>
    <row r="11" spans="9:14" ht="11.25" customHeight="1">
      <c r="I11" s="224" t="s">
        <v>115</v>
      </c>
      <c r="J11" s="224"/>
      <c r="K11" s="224"/>
      <c r="L11" s="225" t="s">
        <v>116</v>
      </c>
      <c r="M11" s="225"/>
      <c r="N11" s="225"/>
    </row>
    <row r="13" spans="9:12" ht="12">
      <c r="I13" s="93" t="s">
        <v>117</v>
      </c>
      <c r="J13" s="94"/>
      <c r="K13" s="95"/>
      <c r="L13" s="154" t="s">
        <v>118</v>
      </c>
    </row>
    <row r="17" spans="1:14" s="2" customFormat="1" ht="12">
      <c r="A17" s="226" t="s">
        <v>205</v>
      </c>
      <c r="B17" s="226"/>
      <c r="C17" s="226"/>
      <c r="D17" s="226"/>
      <c r="E17" s="226"/>
      <c r="F17" s="226"/>
      <c r="G17" s="226"/>
      <c r="H17" s="226"/>
      <c r="I17" s="226"/>
      <c r="J17" s="226"/>
      <c r="K17" s="96"/>
      <c r="M17" s="227" t="s">
        <v>119</v>
      </c>
      <c r="N17" s="227"/>
    </row>
    <row r="18" spans="1:14" s="2" customFormat="1" ht="12" customHeight="1">
      <c r="A18" s="228" t="s">
        <v>206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3" t="s">
        <v>120</v>
      </c>
      <c r="M18" s="229">
        <v>501012</v>
      </c>
      <c r="N18" s="230"/>
    </row>
    <row r="19" spans="1:14" ht="11.25" customHeight="1">
      <c r="A19" s="221" t="s">
        <v>207</v>
      </c>
      <c r="B19" s="221"/>
      <c r="C19" s="221"/>
      <c r="D19" s="221"/>
      <c r="E19" s="221"/>
      <c r="F19" s="221"/>
      <c r="G19" s="221"/>
      <c r="H19" s="221"/>
      <c r="I19" s="221"/>
      <c r="J19" s="221"/>
      <c r="L19" s="97" t="s">
        <v>4</v>
      </c>
      <c r="M19" s="222">
        <v>44936</v>
      </c>
      <c r="N19" s="220"/>
    </row>
    <row r="20" spans="11:14" ht="11.25">
      <c r="K20" s="98" t="s">
        <v>121</v>
      </c>
      <c r="M20" s="219"/>
      <c r="N20" s="220"/>
    </row>
    <row r="21" spans="1:14" ht="11.25">
      <c r="A21" s="1" t="s">
        <v>5</v>
      </c>
      <c r="E21" s="99" t="s">
        <v>147</v>
      </c>
      <c r="F21" s="100"/>
      <c r="G21" s="100"/>
      <c r="H21" s="100"/>
      <c r="I21" s="100"/>
      <c r="J21" s="100"/>
      <c r="K21" s="98" t="s">
        <v>121</v>
      </c>
      <c r="L21" s="98"/>
      <c r="M21" s="219"/>
      <c r="N21" s="220"/>
    </row>
    <row r="22" spans="1:14" ht="25.5" customHeight="1">
      <c r="A22" s="1" t="s">
        <v>6</v>
      </c>
      <c r="E22" s="223" t="s">
        <v>62</v>
      </c>
      <c r="F22" s="223"/>
      <c r="G22" s="223"/>
      <c r="H22" s="223"/>
      <c r="I22" s="223"/>
      <c r="J22" s="223"/>
      <c r="K22" s="98" t="s">
        <v>122</v>
      </c>
      <c r="L22" s="98"/>
      <c r="M22" s="219"/>
      <c r="N22" s="220"/>
    </row>
    <row r="23" spans="1:14" ht="26.25" customHeight="1">
      <c r="A23" s="1" t="s">
        <v>7</v>
      </c>
      <c r="F23" s="218" t="s">
        <v>62</v>
      </c>
      <c r="G23" s="218"/>
      <c r="H23" s="218"/>
      <c r="I23" s="218"/>
      <c r="J23" s="218"/>
      <c r="K23" s="98" t="s">
        <v>123</v>
      </c>
      <c r="L23" s="97"/>
      <c r="M23" s="219"/>
      <c r="N23" s="220"/>
    </row>
    <row r="24" spans="1:14" ht="11.25">
      <c r="A24" s="1" t="s">
        <v>8</v>
      </c>
      <c r="D24" s="99" t="s">
        <v>124</v>
      </c>
      <c r="E24" s="100"/>
      <c r="F24" s="100"/>
      <c r="G24" s="100"/>
      <c r="H24" s="100"/>
      <c r="I24" s="101"/>
      <c r="K24" s="98"/>
      <c r="L24" s="97" t="s">
        <v>11</v>
      </c>
      <c r="M24" s="219">
        <v>383</v>
      </c>
      <c r="N24" s="220"/>
    </row>
    <row r="25" spans="1:4" ht="11.25">
      <c r="A25" s="1" t="s">
        <v>9</v>
      </c>
      <c r="D25" s="102" t="s">
        <v>10</v>
      </c>
    </row>
    <row r="28" spans="1:14" ht="11.25">
      <c r="A28" s="203" t="s">
        <v>125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30" spans="2:15" s="98" customFormat="1" ht="15.75" customHeight="1">
      <c r="B30" s="194" t="s">
        <v>126</v>
      </c>
      <c r="C30" s="194"/>
      <c r="D30" s="194"/>
      <c r="E30" s="194"/>
      <c r="F30" s="198" t="s">
        <v>127</v>
      </c>
      <c r="G30" s="217" t="s">
        <v>128</v>
      </c>
      <c r="H30" s="217"/>
      <c r="I30" s="217"/>
      <c r="J30" s="217"/>
      <c r="K30" s="217"/>
      <c r="L30" s="217"/>
      <c r="M30" s="217"/>
      <c r="N30" s="217"/>
      <c r="O30" s="217"/>
    </row>
    <row r="31" spans="2:15" s="98" customFormat="1" ht="22.5" customHeight="1">
      <c r="B31" s="198" t="s">
        <v>129</v>
      </c>
      <c r="C31" s="198" t="s">
        <v>130</v>
      </c>
      <c r="D31" s="198" t="s">
        <v>131</v>
      </c>
      <c r="E31" s="198" t="s">
        <v>132</v>
      </c>
      <c r="F31" s="216"/>
      <c r="G31" s="200" t="s">
        <v>208</v>
      </c>
      <c r="H31" s="201"/>
      <c r="I31" s="202"/>
      <c r="J31" s="200" t="s">
        <v>209</v>
      </c>
      <c r="K31" s="201"/>
      <c r="L31" s="202"/>
      <c r="M31" s="194" t="s">
        <v>210</v>
      </c>
      <c r="N31" s="194"/>
      <c r="O31" s="194"/>
    </row>
    <row r="32" spans="2:15" s="98" customFormat="1" ht="39">
      <c r="B32" s="199"/>
      <c r="C32" s="199"/>
      <c r="D32" s="199"/>
      <c r="E32" s="199"/>
      <c r="F32" s="199"/>
      <c r="G32" s="157" t="s">
        <v>133</v>
      </c>
      <c r="H32" s="157" t="s">
        <v>14</v>
      </c>
      <c r="I32" s="157" t="s">
        <v>134</v>
      </c>
      <c r="J32" s="157" t="s">
        <v>133</v>
      </c>
      <c r="K32" s="157" t="s">
        <v>14</v>
      </c>
      <c r="L32" s="157" t="s">
        <v>134</v>
      </c>
      <c r="M32" s="157" t="s">
        <v>133</v>
      </c>
      <c r="N32" s="157" t="s">
        <v>14</v>
      </c>
      <c r="O32" s="157" t="s">
        <v>134</v>
      </c>
    </row>
    <row r="33" spans="2:15" s="98" customFormat="1" ht="9.75">
      <c r="B33" s="156">
        <v>1</v>
      </c>
      <c r="C33" s="156">
        <v>2</v>
      </c>
      <c r="D33" s="156">
        <v>3</v>
      </c>
      <c r="E33" s="156">
        <v>4</v>
      </c>
      <c r="F33" s="156">
        <f aca="true" t="shared" si="0" ref="F33:O33">E33+1</f>
        <v>5</v>
      </c>
      <c r="G33" s="156">
        <f t="shared" si="0"/>
        <v>6</v>
      </c>
      <c r="H33" s="156">
        <f t="shared" si="0"/>
        <v>7</v>
      </c>
      <c r="I33" s="156">
        <f t="shared" si="0"/>
        <v>8</v>
      </c>
      <c r="J33" s="156">
        <f t="shared" si="0"/>
        <v>9</v>
      </c>
      <c r="K33" s="156">
        <f t="shared" si="0"/>
        <v>10</v>
      </c>
      <c r="L33" s="156">
        <f t="shared" si="0"/>
        <v>11</v>
      </c>
      <c r="M33" s="156">
        <f t="shared" si="0"/>
        <v>12</v>
      </c>
      <c r="N33" s="156">
        <f t="shared" si="0"/>
        <v>13</v>
      </c>
      <c r="O33" s="156">
        <f t="shared" si="0"/>
        <v>14</v>
      </c>
    </row>
    <row r="34" spans="2:15" ht="11.25">
      <c r="B34" s="103">
        <v>7</v>
      </c>
      <c r="C34" s="104"/>
      <c r="D34" s="104"/>
      <c r="E34" s="104"/>
      <c r="F34" s="104"/>
      <c r="G34" s="105">
        <f>G35+G62</f>
        <v>11950366</v>
      </c>
      <c r="H34" s="105">
        <f aca="true" t="shared" si="1" ref="H34:O34">H35+H62</f>
        <v>0</v>
      </c>
      <c r="I34" s="105">
        <f t="shared" si="1"/>
        <v>0</v>
      </c>
      <c r="J34" s="105">
        <f t="shared" si="1"/>
        <v>11155909</v>
      </c>
      <c r="K34" s="105">
        <f t="shared" si="1"/>
        <v>0</v>
      </c>
      <c r="L34" s="105">
        <f t="shared" si="1"/>
        <v>0</v>
      </c>
      <c r="M34" s="105">
        <f t="shared" si="1"/>
        <v>11220611</v>
      </c>
      <c r="N34" s="105">
        <f t="shared" si="1"/>
        <v>0</v>
      </c>
      <c r="O34" s="105">
        <f t="shared" si="1"/>
        <v>0</v>
      </c>
    </row>
    <row r="35" spans="2:15" ht="11.25">
      <c r="B35" s="103">
        <v>7</v>
      </c>
      <c r="C35" s="103">
        <v>1</v>
      </c>
      <c r="D35" s="104"/>
      <c r="E35" s="104"/>
      <c r="F35" s="104"/>
      <c r="G35" s="105">
        <f>G36+G42+G44+G50+G52+G55+G58+G56</f>
        <v>11935775</v>
      </c>
      <c r="H35" s="105">
        <f aca="true" t="shared" si="2" ref="H35:O35">H36+H42+H44+H50+H52+H55+H58+H56</f>
        <v>0</v>
      </c>
      <c r="I35" s="105">
        <f t="shared" si="2"/>
        <v>0</v>
      </c>
      <c r="J35" s="105">
        <f t="shared" si="2"/>
        <v>11141318</v>
      </c>
      <c r="K35" s="105">
        <f t="shared" si="2"/>
        <v>0</v>
      </c>
      <c r="L35" s="105">
        <f t="shared" si="2"/>
        <v>0</v>
      </c>
      <c r="M35" s="105">
        <f t="shared" si="2"/>
        <v>11206020</v>
      </c>
      <c r="N35" s="105">
        <f t="shared" si="2"/>
        <v>0</v>
      </c>
      <c r="O35" s="105">
        <f t="shared" si="2"/>
        <v>0</v>
      </c>
    </row>
    <row r="36" spans="2:15" ht="11.25">
      <c r="B36" s="106">
        <v>7</v>
      </c>
      <c r="C36" s="106">
        <v>1</v>
      </c>
      <c r="D36" s="73" t="s">
        <v>102</v>
      </c>
      <c r="E36" s="107"/>
      <c r="F36" s="107"/>
      <c r="G36" s="108">
        <f>G37+G40+G41+G38+G39</f>
        <v>2410094</v>
      </c>
      <c r="H36" s="108">
        <f aca="true" t="shared" si="3" ref="H36:O36">H37+H40+H41+H38+H39</f>
        <v>0</v>
      </c>
      <c r="I36" s="108">
        <f t="shared" si="3"/>
        <v>0</v>
      </c>
      <c r="J36" s="108">
        <f t="shared" si="3"/>
        <v>0</v>
      </c>
      <c r="K36" s="108">
        <f t="shared" si="3"/>
        <v>0</v>
      </c>
      <c r="L36" s="108">
        <f t="shared" si="3"/>
        <v>0</v>
      </c>
      <c r="M36" s="108">
        <f t="shared" si="3"/>
        <v>0</v>
      </c>
      <c r="N36" s="108">
        <f t="shared" si="3"/>
        <v>0</v>
      </c>
      <c r="O36" s="108">
        <f t="shared" si="3"/>
        <v>0</v>
      </c>
    </row>
    <row r="37" spans="2:15" ht="11.25">
      <c r="B37" s="109">
        <v>7</v>
      </c>
      <c r="C37" s="109">
        <v>1</v>
      </c>
      <c r="D37" s="76" t="s">
        <v>102</v>
      </c>
      <c r="E37" s="110">
        <v>110</v>
      </c>
      <c r="F37" s="110">
        <v>210</v>
      </c>
      <c r="G37" s="111">
        <f>J84</f>
        <v>963318</v>
      </c>
      <c r="H37" s="111">
        <f aca="true" t="shared" si="4" ref="H37:O37">K84</f>
        <v>0</v>
      </c>
      <c r="I37" s="111">
        <f t="shared" si="4"/>
        <v>0</v>
      </c>
      <c r="J37" s="111">
        <f t="shared" si="4"/>
        <v>0</v>
      </c>
      <c r="K37" s="111">
        <f t="shared" si="4"/>
        <v>0</v>
      </c>
      <c r="L37" s="111">
        <f t="shared" si="4"/>
        <v>0</v>
      </c>
      <c r="M37" s="111">
        <f t="shared" si="4"/>
        <v>0</v>
      </c>
      <c r="N37" s="111">
        <f t="shared" si="4"/>
        <v>0</v>
      </c>
      <c r="O37" s="111">
        <f t="shared" si="4"/>
        <v>0</v>
      </c>
    </row>
    <row r="38" spans="2:15" ht="11.25">
      <c r="B38" s="109">
        <v>7</v>
      </c>
      <c r="C38" s="109">
        <v>1</v>
      </c>
      <c r="D38" s="76" t="s">
        <v>102</v>
      </c>
      <c r="E38" s="110">
        <v>110</v>
      </c>
      <c r="F38" s="110">
        <v>220</v>
      </c>
      <c r="G38" s="111">
        <f>J88</f>
        <v>600</v>
      </c>
      <c r="H38" s="111">
        <f aca="true" t="shared" si="5" ref="H38:O38">K89</f>
        <v>0</v>
      </c>
      <c r="I38" s="111">
        <f t="shared" si="5"/>
        <v>0</v>
      </c>
      <c r="J38" s="111">
        <f t="shared" si="5"/>
        <v>0</v>
      </c>
      <c r="K38" s="111">
        <f t="shared" si="5"/>
        <v>0</v>
      </c>
      <c r="L38" s="111">
        <f t="shared" si="5"/>
        <v>0</v>
      </c>
      <c r="M38" s="111">
        <f t="shared" si="5"/>
        <v>0</v>
      </c>
      <c r="N38" s="111">
        <f t="shared" si="5"/>
        <v>0</v>
      </c>
      <c r="O38" s="111">
        <f t="shared" si="5"/>
        <v>0</v>
      </c>
    </row>
    <row r="39" spans="2:15" ht="11.25">
      <c r="B39" s="109">
        <v>7</v>
      </c>
      <c r="C39" s="109">
        <v>1</v>
      </c>
      <c r="D39" s="76" t="s">
        <v>102</v>
      </c>
      <c r="E39" s="110">
        <v>110</v>
      </c>
      <c r="F39" s="110">
        <v>260</v>
      </c>
      <c r="G39" s="111">
        <f>J102</f>
        <v>10000</v>
      </c>
      <c r="H39" s="111"/>
      <c r="I39" s="111"/>
      <c r="J39" s="111"/>
      <c r="K39" s="111"/>
      <c r="L39" s="111"/>
      <c r="M39" s="111"/>
      <c r="N39" s="111"/>
      <c r="O39" s="111"/>
    </row>
    <row r="40" spans="2:15" ht="11.25">
      <c r="B40" s="109">
        <v>7</v>
      </c>
      <c r="C40" s="109">
        <v>1</v>
      </c>
      <c r="D40" s="76" t="s">
        <v>102</v>
      </c>
      <c r="E40" s="110">
        <v>240</v>
      </c>
      <c r="F40" s="110">
        <v>220</v>
      </c>
      <c r="G40" s="111">
        <f>J90</f>
        <v>1431176</v>
      </c>
      <c r="H40" s="111">
        <f aca="true" t="shared" si="6" ref="H40:O40">K90</f>
        <v>0</v>
      </c>
      <c r="I40" s="111">
        <f t="shared" si="6"/>
        <v>0</v>
      </c>
      <c r="J40" s="111">
        <f t="shared" si="6"/>
        <v>0</v>
      </c>
      <c r="K40" s="111">
        <f t="shared" si="6"/>
        <v>0</v>
      </c>
      <c r="L40" s="111">
        <f t="shared" si="6"/>
        <v>0</v>
      </c>
      <c r="M40" s="111">
        <f t="shared" si="6"/>
        <v>0</v>
      </c>
      <c r="N40" s="111">
        <f t="shared" si="6"/>
        <v>0</v>
      </c>
      <c r="O40" s="111">
        <f t="shared" si="6"/>
        <v>0</v>
      </c>
    </row>
    <row r="41" spans="2:15" ht="11.25">
      <c r="B41" s="109">
        <v>7</v>
      </c>
      <c r="C41" s="109">
        <v>1</v>
      </c>
      <c r="D41" s="76" t="s">
        <v>102</v>
      </c>
      <c r="E41" s="110">
        <v>240</v>
      </c>
      <c r="F41" s="110">
        <v>300</v>
      </c>
      <c r="G41" s="111">
        <f>J104</f>
        <v>5000</v>
      </c>
      <c r="H41" s="111">
        <f aca="true" t="shared" si="7" ref="H41:O41">K104</f>
        <v>0</v>
      </c>
      <c r="I41" s="111">
        <f t="shared" si="7"/>
        <v>0</v>
      </c>
      <c r="J41" s="111">
        <f t="shared" si="7"/>
        <v>0</v>
      </c>
      <c r="K41" s="111">
        <f t="shared" si="7"/>
        <v>0</v>
      </c>
      <c r="L41" s="111">
        <f t="shared" si="7"/>
        <v>0</v>
      </c>
      <c r="M41" s="111">
        <f t="shared" si="7"/>
        <v>0</v>
      </c>
      <c r="N41" s="111">
        <f t="shared" si="7"/>
        <v>0</v>
      </c>
      <c r="O41" s="111">
        <f t="shared" si="7"/>
        <v>0</v>
      </c>
    </row>
    <row r="42" spans="2:15" ht="11.25">
      <c r="B42" s="72">
        <v>7</v>
      </c>
      <c r="C42" s="72">
        <v>1</v>
      </c>
      <c r="D42" s="73" t="s">
        <v>106</v>
      </c>
      <c r="E42" s="107"/>
      <c r="F42" s="107"/>
      <c r="G42" s="108">
        <f>G43</f>
        <v>2988574</v>
      </c>
      <c r="H42" s="108">
        <f aca="true" t="shared" si="8" ref="H42:O42">H43</f>
        <v>0</v>
      </c>
      <c r="I42" s="108">
        <f t="shared" si="8"/>
        <v>0</v>
      </c>
      <c r="J42" s="108">
        <f t="shared" si="8"/>
        <v>0</v>
      </c>
      <c r="K42" s="108">
        <f t="shared" si="8"/>
        <v>0</v>
      </c>
      <c r="L42" s="108">
        <f t="shared" si="8"/>
        <v>0</v>
      </c>
      <c r="M42" s="108">
        <f t="shared" si="8"/>
        <v>0</v>
      </c>
      <c r="N42" s="108">
        <f t="shared" si="8"/>
        <v>0</v>
      </c>
      <c r="O42" s="108">
        <f t="shared" si="8"/>
        <v>0</v>
      </c>
    </row>
    <row r="43" spans="2:15" ht="11.25">
      <c r="B43" s="75">
        <v>7</v>
      </c>
      <c r="C43" s="75">
        <v>1</v>
      </c>
      <c r="D43" s="76" t="s">
        <v>106</v>
      </c>
      <c r="E43" s="110">
        <v>240</v>
      </c>
      <c r="F43" s="110">
        <v>220</v>
      </c>
      <c r="G43" s="111">
        <f>J107</f>
        <v>2988574</v>
      </c>
      <c r="H43" s="111">
        <f aca="true" t="shared" si="9" ref="H43:O43">K107</f>
        <v>0</v>
      </c>
      <c r="I43" s="111">
        <f t="shared" si="9"/>
        <v>0</v>
      </c>
      <c r="J43" s="111">
        <f t="shared" si="9"/>
        <v>0</v>
      </c>
      <c r="K43" s="111">
        <f t="shared" si="9"/>
        <v>0</v>
      </c>
      <c r="L43" s="111">
        <f t="shared" si="9"/>
        <v>0</v>
      </c>
      <c r="M43" s="111">
        <f t="shared" si="9"/>
        <v>0</v>
      </c>
      <c r="N43" s="111">
        <f t="shared" si="9"/>
        <v>0</v>
      </c>
      <c r="O43" s="111">
        <f t="shared" si="9"/>
        <v>0</v>
      </c>
    </row>
    <row r="44" spans="2:15" ht="11.25">
      <c r="B44" s="72">
        <v>7</v>
      </c>
      <c r="C44" s="72">
        <v>1</v>
      </c>
      <c r="D44" s="73" t="s">
        <v>100</v>
      </c>
      <c r="E44" s="110"/>
      <c r="F44" s="110"/>
      <c r="G44" s="108">
        <f>G45+G47+G49+G46+G48</f>
        <v>6528189</v>
      </c>
      <c r="H44" s="108">
        <f aca="true" t="shared" si="10" ref="H44:O44">H45+H47+H49+H46+H48</f>
        <v>0</v>
      </c>
      <c r="I44" s="108">
        <f t="shared" si="10"/>
        <v>0</v>
      </c>
      <c r="J44" s="108">
        <f t="shared" si="10"/>
        <v>0</v>
      </c>
      <c r="K44" s="108">
        <f t="shared" si="10"/>
        <v>0</v>
      </c>
      <c r="L44" s="108">
        <f t="shared" si="10"/>
        <v>0</v>
      </c>
      <c r="M44" s="108">
        <f t="shared" si="10"/>
        <v>0</v>
      </c>
      <c r="N44" s="108">
        <f t="shared" si="10"/>
        <v>0</v>
      </c>
      <c r="O44" s="108">
        <f t="shared" si="10"/>
        <v>0</v>
      </c>
    </row>
    <row r="45" spans="2:15" ht="11.25">
      <c r="B45" s="75">
        <v>7</v>
      </c>
      <c r="C45" s="75">
        <v>1</v>
      </c>
      <c r="D45" s="76" t="s">
        <v>99</v>
      </c>
      <c r="E45" s="110">
        <v>110</v>
      </c>
      <c r="F45" s="110">
        <v>210</v>
      </c>
      <c r="G45" s="111">
        <f>J112</f>
        <v>4838663</v>
      </c>
      <c r="H45" s="111">
        <f aca="true" t="shared" si="11" ref="H45:O45">K112</f>
        <v>0</v>
      </c>
      <c r="I45" s="111">
        <f t="shared" si="11"/>
        <v>0</v>
      </c>
      <c r="J45" s="111">
        <f t="shared" si="11"/>
        <v>0</v>
      </c>
      <c r="K45" s="111">
        <f t="shared" si="11"/>
        <v>0</v>
      </c>
      <c r="L45" s="111">
        <f t="shared" si="11"/>
        <v>0</v>
      </c>
      <c r="M45" s="111">
        <f t="shared" si="11"/>
        <v>0</v>
      </c>
      <c r="N45" s="111">
        <f t="shared" si="11"/>
        <v>0</v>
      </c>
      <c r="O45" s="111">
        <f t="shared" si="11"/>
        <v>0</v>
      </c>
    </row>
    <row r="46" spans="2:15" ht="11.25">
      <c r="B46" s="75">
        <v>7</v>
      </c>
      <c r="C46" s="75">
        <v>1</v>
      </c>
      <c r="D46" s="76" t="s">
        <v>99</v>
      </c>
      <c r="E46" s="110">
        <v>110</v>
      </c>
      <c r="F46" s="110">
        <v>260</v>
      </c>
      <c r="G46" s="111">
        <f>J115</f>
        <v>15000</v>
      </c>
      <c r="H46" s="111">
        <f aca="true" t="shared" si="12" ref="H46:O46">K115</f>
        <v>0</v>
      </c>
      <c r="I46" s="111">
        <f t="shared" si="12"/>
        <v>0</v>
      </c>
      <c r="J46" s="111">
        <f t="shared" si="12"/>
        <v>0</v>
      </c>
      <c r="K46" s="111">
        <f t="shared" si="12"/>
        <v>0</v>
      </c>
      <c r="L46" s="111">
        <f t="shared" si="12"/>
        <v>0</v>
      </c>
      <c r="M46" s="111">
        <f t="shared" si="12"/>
        <v>0</v>
      </c>
      <c r="N46" s="111">
        <f t="shared" si="12"/>
        <v>0</v>
      </c>
      <c r="O46" s="111">
        <f t="shared" si="12"/>
        <v>0</v>
      </c>
    </row>
    <row r="47" spans="2:15" ht="11.25">
      <c r="B47" s="75">
        <v>7</v>
      </c>
      <c r="C47" s="75">
        <v>1</v>
      </c>
      <c r="D47" s="76" t="s">
        <v>101</v>
      </c>
      <c r="E47" s="110">
        <v>110</v>
      </c>
      <c r="F47" s="110">
        <v>210</v>
      </c>
      <c r="G47" s="111">
        <f>J119</f>
        <v>1602946</v>
      </c>
      <c r="H47" s="111">
        <f aca="true" t="shared" si="13" ref="H47:O47">K119</f>
        <v>0</v>
      </c>
      <c r="I47" s="111">
        <f t="shared" si="13"/>
        <v>0</v>
      </c>
      <c r="J47" s="111">
        <f t="shared" si="13"/>
        <v>0</v>
      </c>
      <c r="K47" s="111">
        <f t="shared" si="13"/>
        <v>0</v>
      </c>
      <c r="L47" s="111">
        <f t="shared" si="13"/>
        <v>0</v>
      </c>
      <c r="M47" s="111">
        <f t="shared" si="13"/>
        <v>0</v>
      </c>
      <c r="N47" s="111">
        <f t="shared" si="13"/>
        <v>0</v>
      </c>
      <c r="O47" s="111">
        <f t="shared" si="13"/>
        <v>0</v>
      </c>
    </row>
    <row r="48" spans="2:15" ht="11.25">
      <c r="B48" s="75">
        <v>7</v>
      </c>
      <c r="C48" s="75">
        <v>1</v>
      </c>
      <c r="D48" s="76" t="s">
        <v>101</v>
      </c>
      <c r="E48" s="110">
        <v>110</v>
      </c>
      <c r="F48" s="110">
        <v>260</v>
      </c>
      <c r="G48" s="111">
        <f>J123</f>
        <v>15000</v>
      </c>
      <c r="H48" s="111">
        <f aca="true" t="shared" si="14" ref="H48:O48">K123</f>
        <v>0</v>
      </c>
      <c r="I48" s="111">
        <f t="shared" si="14"/>
        <v>0</v>
      </c>
      <c r="J48" s="111">
        <f t="shared" si="14"/>
        <v>0</v>
      </c>
      <c r="K48" s="111">
        <f t="shared" si="14"/>
        <v>0</v>
      </c>
      <c r="L48" s="111">
        <f t="shared" si="14"/>
        <v>0</v>
      </c>
      <c r="M48" s="111">
        <f t="shared" si="14"/>
        <v>0</v>
      </c>
      <c r="N48" s="111">
        <f t="shared" si="14"/>
        <v>0</v>
      </c>
      <c r="O48" s="111">
        <f t="shared" si="14"/>
        <v>0</v>
      </c>
    </row>
    <row r="49" spans="2:15" ht="11.25">
      <c r="B49" s="75">
        <v>7</v>
      </c>
      <c r="C49" s="75">
        <v>1</v>
      </c>
      <c r="D49" s="76" t="s">
        <v>103</v>
      </c>
      <c r="E49" s="110">
        <v>240</v>
      </c>
      <c r="F49" s="110">
        <v>300</v>
      </c>
      <c r="G49" s="111">
        <f>J124</f>
        <v>56580</v>
      </c>
      <c r="H49" s="111">
        <f aca="true" t="shared" si="15" ref="H49:O49">K124</f>
        <v>0</v>
      </c>
      <c r="I49" s="111">
        <f t="shared" si="15"/>
        <v>0</v>
      </c>
      <c r="J49" s="111">
        <f t="shared" si="15"/>
        <v>0</v>
      </c>
      <c r="K49" s="111">
        <f t="shared" si="15"/>
        <v>0</v>
      </c>
      <c r="L49" s="111">
        <f t="shared" si="15"/>
        <v>0</v>
      </c>
      <c r="M49" s="111">
        <f t="shared" si="15"/>
        <v>0</v>
      </c>
      <c r="N49" s="111">
        <f t="shared" si="15"/>
        <v>0</v>
      </c>
      <c r="O49" s="111">
        <f t="shared" si="15"/>
        <v>0</v>
      </c>
    </row>
    <row r="50" spans="2:15" ht="11.25">
      <c r="B50" s="72">
        <v>7</v>
      </c>
      <c r="C50" s="72">
        <v>1</v>
      </c>
      <c r="D50" s="73" t="s">
        <v>104</v>
      </c>
      <c r="E50" s="78"/>
      <c r="F50" s="79"/>
      <c r="G50" s="107">
        <f>G51</f>
        <v>5918</v>
      </c>
      <c r="H50" s="107">
        <f aca="true" t="shared" si="16" ref="H50:O50">H51</f>
        <v>0</v>
      </c>
      <c r="I50" s="107">
        <f t="shared" si="16"/>
        <v>0</v>
      </c>
      <c r="J50" s="107">
        <f t="shared" si="16"/>
        <v>0</v>
      </c>
      <c r="K50" s="107">
        <f t="shared" si="16"/>
        <v>0</v>
      </c>
      <c r="L50" s="107">
        <f t="shared" si="16"/>
        <v>0</v>
      </c>
      <c r="M50" s="107">
        <f t="shared" si="16"/>
        <v>0</v>
      </c>
      <c r="N50" s="107">
        <f t="shared" si="16"/>
        <v>0</v>
      </c>
      <c r="O50" s="107">
        <f t="shared" si="16"/>
        <v>0</v>
      </c>
    </row>
    <row r="51" spans="2:15" ht="11.25">
      <c r="B51" s="75">
        <v>7</v>
      </c>
      <c r="C51" s="75">
        <v>1</v>
      </c>
      <c r="D51" s="76" t="s">
        <v>104</v>
      </c>
      <c r="E51" s="110">
        <v>850</v>
      </c>
      <c r="F51" s="110">
        <v>290</v>
      </c>
      <c r="G51" s="111">
        <f>J129</f>
        <v>5918</v>
      </c>
      <c r="H51" s="111">
        <f aca="true" t="shared" si="17" ref="H51:O51">K129</f>
        <v>0</v>
      </c>
      <c r="I51" s="111">
        <f t="shared" si="17"/>
        <v>0</v>
      </c>
      <c r="J51" s="111">
        <f t="shared" si="17"/>
        <v>0</v>
      </c>
      <c r="K51" s="111">
        <f t="shared" si="17"/>
        <v>0</v>
      </c>
      <c r="L51" s="111">
        <f t="shared" si="17"/>
        <v>0</v>
      </c>
      <c r="M51" s="111">
        <f t="shared" si="17"/>
        <v>0</v>
      </c>
      <c r="N51" s="111">
        <f t="shared" si="17"/>
        <v>0</v>
      </c>
      <c r="O51" s="111">
        <f t="shared" si="17"/>
        <v>0</v>
      </c>
    </row>
    <row r="52" spans="2:15" ht="11.25">
      <c r="B52" s="72">
        <v>7</v>
      </c>
      <c r="C52" s="72">
        <v>1</v>
      </c>
      <c r="D52" s="73" t="s">
        <v>160</v>
      </c>
      <c r="E52" s="78"/>
      <c r="F52" s="79"/>
      <c r="G52" s="108">
        <f>G53+G54</f>
        <v>0</v>
      </c>
      <c r="H52" s="108">
        <f aca="true" t="shared" si="18" ref="H52:O52">H53+H54</f>
        <v>0</v>
      </c>
      <c r="I52" s="108">
        <f t="shared" si="18"/>
        <v>0</v>
      </c>
      <c r="J52" s="108">
        <f t="shared" si="18"/>
        <v>2459648</v>
      </c>
      <c r="K52" s="108">
        <f t="shared" si="18"/>
        <v>0</v>
      </c>
      <c r="L52" s="108">
        <f t="shared" si="18"/>
        <v>0</v>
      </c>
      <c r="M52" s="108">
        <f t="shared" si="18"/>
        <v>2433930</v>
      </c>
      <c r="N52" s="108">
        <f t="shared" si="18"/>
        <v>0</v>
      </c>
      <c r="O52" s="108">
        <f t="shared" si="18"/>
        <v>0</v>
      </c>
    </row>
    <row r="53" spans="2:15" ht="11.25">
      <c r="B53" s="75">
        <v>7</v>
      </c>
      <c r="C53" s="75">
        <v>1</v>
      </c>
      <c r="D53" s="76" t="s">
        <v>160</v>
      </c>
      <c r="E53" s="6">
        <v>110</v>
      </c>
      <c r="F53" s="4">
        <v>210</v>
      </c>
      <c r="G53" s="111">
        <f>J134</f>
        <v>0</v>
      </c>
      <c r="H53" s="111">
        <f aca="true" t="shared" si="19" ref="H53:O53">K134</f>
        <v>0</v>
      </c>
      <c r="I53" s="111">
        <f t="shared" si="19"/>
        <v>0</v>
      </c>
      <c r="J53" s="111">
        <f t="shared" si="19"/>
        <v>1100840</v>
      </c>
      <c r="K53" s="111">
        <f t="shared" si="19"/>
        <v>0</v>
      </c>
      <c r="L53" s="111">
        <f t="shared" si="19"/>
        <v>0</v>
      </c>
      <c r="M53" s="111">
        <f t="shared" si="19"/>
        <v>1100840</v>
      </c>
      <c r="N53" s="111">
        <f t="shared" si="19"/>
        <v>0</v>
      </c>
      <c r="O53" s="111">
        <f t="shared" si="19"/>
        <v>0</v>
      </c>
    </row>
    <row r="54" spans="2:15" ht="11.25">
      <c r="B54" s="75">
        <v>7</v>
      </c>
      <c r="C54" s="75">
        <v>1</v>
      </c>
      <c r="D54" s="76" t="s">
        <v>160</v>
      </c>
      <c r="E54" s="6">
        <v>240</v>
      </c>
      <c r="F54" s="4">
        <v>220</v>
      </c>
      <c r="G54" s="111">
        <f>J137</f>
        <v>0</v>
      </c>
      <c r="H54" s="111">
        <f aca="true" t="shared" si="20" ref="H54:O54">K137</f>
        <v>0</v>
      </c>
      <c r="I54" s="111">
        <f t="shared" si="20"/>
        <v>0</v>
      </c>
      <c r="J54" s="111">
        <f t="shared" si="20"/>
        <v>1358808</v>
      </c>
      <c r="K54" s="111">
        <f t="shared" si="20"/>
        <v>0</v>
      </c>
      <c r="L54" s="111">
        <f t="shared" si="20"/>
        <v>0</v>
      </c>
      <c r="M54" s="111">
        <f t="shared" si="20"/>
        <v>1333090</v>
      </c>
      <c r="N54" s="111">
        <f t="shared" si="20"/>
        <v>0</v>
      </c>
      <c r="O54" s="111">
        <f t="shared" si="20"/>
        <v>0</v>
      </c>
    </row>
    <row r="55" spans="2:15" s="139" customFormat="1" ht="10.5">
      <c r="B55" s="72">
        <v>7</v>
      </c>
      <c r="C55" s="72">
        <v>1</v>
      </c>
      <c r="D55" s="73" t="s">
        <v>162</v>
      </c>
      <c r="E55" s="78">
        <v>240</v>
      </c>
      <c r="F55" s="79">
        <v>300</v>
      </c>
      <c r="G55" s="108">
        <f>J146</f>
        <v>0</v>
      </c>
      <c r="H55" s="108">
        <f aca="true" t="shared" si="21" ref="H55:O55">K146</f>
        <v>0</v>
      </c>
      <c r="I55" s="108">
        <f t="shared" si="21"/>
        <v>0</v>
      </c>
      <c r="J55" s="108">
        <f t="shared" si="21"/>
        <v>2153481</v>
      </c>
      <c r="K55" s="108">
        <f t="shared" si="21"/>
        <v>0</v>
      </c>
      <c r="L55" s="108">
        <f t="shared" si="21"/>
        <v>0</v>
      </c>
      <c r="M55" s="108">
        <f t="shared" si="21"/>
        <v>2243901</v>
      </c>
      <c r="N55" s="108">
        <f t="shared" si="21"/>
        <v>0</v>
      </c>
      <c r="O55" s="108">
        <f t="shared" si="21"/>
        <v>0</v>
      </c>
    </row>
    <row r="56" spans="2:15" s="139" customFormat="1" ht="10.5">
      <c r="B56" s="72">
        <v>7</v>
      </c>
      <c r="C56" s="72">
        <v>1</v>
      </c>
      <c r="D56" s="73" t="s">
        <v>173</v>
      </c>
      <c r="E56" s="78"/>
      <c r="F56" s="79"/>
      <c r="G56" s="108">
        <f>G57</f>
        <v>3000</v>
      </c>
      <c r="H56" s="108">
        <f aca="true" t="shared" si="22" ref="H56:O56">H57</f>
        <v>0</v>
      </c>
      <c r="I56" s="108">
        <f t="shared" si="22"/>
        <v>0</v>
      </c>
      <c r="J56" s="108">
        <f t="shared" si="22"/>
        <v>0</v>
      </c>
      <c r="K56" s="108">
        <f t="shared" si="22"/>
        <v>0</v>
      </c>
      <c r="L56" s="108">
        <f t="shared" si="22"/>
        <v>0</v>
      </c>
      <c r="M56" s="108">
        <f t="shared" si="22"/>
        <v>0</v>
      </c>
      <c r="N56" s="108">
        <f t="shared" si="22"/>
        <v>0</v>
      </c>
      <c r="O56" s="108">
        <f t="shared" si="22"/>
        <v>0</v>
      </c>
    </row>
    <row r="57" spans="2:15" ht="11.25">
      <c r="B57" s="75">
        <v>7</v>
      </c>
      <c r="C57" s="75">
        <v>1</v>
      </c>
      <c r="D57" s="76" t="s">
        <v>173</v>
      </c>
      <c r="E57" s="6">
        <v>240</v>
      </c>
      <c r="F57" s="4">
        <v>220</v>
      </c>
      <c r="G57" s="111">
        <f>J150</f>
        <v>3000</v>
      </c>
      <c r="H57" s="111"/>
      <c r="I57" s="111"/>
      <c r="J57" s="111"/>
      <c r="K57" s="111"/>
      <c r="L57" s="111"/>
      <c r="M57" s="111"/>
      <c r="N57" s="111"/>
      <c r="O57" s="111"/>
    </row>
    <row r="58" spans="2:15" s="139" customFormat="1" ht="10.5">
      <c r="B58" s="72">
        <v>7</v>
      </c>
      <c r="C58" s="72">
        <v>1</v>
      </c>
      <c r="D58" s="73" t="s">
        <v>163</v>
      </c>
      <c r="E58" s="78"/>
      <c r="F58" s="79"/>
      <c r="G58" s="108">
        <f>G59+G60+G61</f>
        <v>0</v>
      </c>
      <c r="H58" s="108">
        <f aca="true" t="shared" si="23" ref="H58:O58">H59+H60+H61</f>
        <v>0</v>
      </c>
      <c r="I58" s="108">
        <f t="shared" si="23"/>
        <v>0</v>
      </c>
      <c r="J58" s="108">
        <f t="shared" si="23"/>
        <v>6528189</v>
      </c>
      <c r="K58" s="108">
        <f t="shared" si="23"/>
        <v>0</v>
      </c>
      <c r="L58" s="108">
        <f t="shared" si="23"/>
        <v>0</v>
      </c>
      <c r="M58" s="108">
        <f t="shared" si="23"/>
        <v>6528189</v>
      </c>
      <c r="N58" s="108">
        <f t="shared" si="23"/>
        <v>0</v>
      </c>
      <c r="O58" s="108">
        <f t="shared" si="23"/>
        <v>0</v>
      </c>
    </row>
    <row r="59" spans="2:15" ht="11.25">
      <c r="B59" s="75">
        <v>7</v>
      </c>
      <c r="C59" s="75">
        <v>1</v>
      </c>
      <c r="D59" s="76" t="s">
        <v>164</v>
      </c>
      <c r="E59" s="6">
        <v>110</v>
      </c>
      <c r="F59" s="4">
        <v>210</v>
      </c>
      <c r="G59" s="111">
        <f>J154</f>
        <v>0</v>
      </c>
      <c r="H59" s="111">
        <f aca="true" t="shared" si="24" ref="H59:O59">K154</f>
        <v>0</v>
      </c>
      <c r="I59" s="111">
        <f t="shared" si="24"/>
        <v>0</v>
      </c>
      <c r="J59" s="111">
        <f t="shared" si="24"/>
        <v>4853663</v>
      </c>
      <c r="K59" s="111">
        <f t="shared" si="24"/>
        <v>0</v>
      </c>
      <c r="L59" s="111">
        <f t="shared" si="24"/>
        <v>0</v>
      </c>
      <c r="M59" s="111">
        <f t="shared" si="24"/>
        <v>4853663</v>
      </c>
      <c r="N59" s="111">
        <f t="shared" si="24"/>
        <v>0</v>
      </c>
      <c r="O59" s="111">
        <f t="shared" si="24"/>
        <v>0</v>
      </c>
    </row>
    <row r="60" spans="2:15" ht="11.25">
      <c r="B60" s="75">
        <v>7</v>
      </c>
      <c r="C60" s="75">
        <v>1</v>
      </c>
      <c r="D60" s="76" t="s">
        <v>165</v>
      </c>
      <c r="E60" s="6">
        <v>110</v>
      </c>
      <c r="F60" s="4">
        <v>210</v>
      </c>
      <c r="G60" s="111">
        <f>J158</f>
        <v>0</v>
      </c>
      <c r="H60" s="111">
        <f aca="true" t="shared" si="25" ref="H60:O60">K158</f>
        <v>0</v>
      </c>
      <c r="I60" s="111">
        <f t="shared" si="25"/>
        <v>0</v>
      </c>
      <c r="J60" s="111">
        <f t="shared" si="25"/>
        <v>1617946</v>
      </c>
      <c r="K60" s="111">
        <f t="shared" si="25"/>
        <v>0</v>
      </c>
      <c r="L60" s="111">
        <f t="shared" si="25"/>
        <v>0</v>
      </c>
      <c r="M60" s="111">
        <f t="shared" si="25"/>
        <v>1617946</v>
      </c>
      <c r="N60" s="111">
        <f t="shared" si="25"/>
        <v>0</v>
      </c>
      <c r="O60" s="111">
        <f t="shared" si="25"/>
        <v>0</v>
      </c>
    </row>
    <row r="61" spans="2:15" ht="11.25">
      <c r="B61" s="75">
        <v>7</v>
      </c>
      <c r="C61" s="75">
        <v>1</v>
      </c>
      <c r="D61" s="76" t="s">
        <v>166</v>
      </c>
      <c r="E61" s="6">
        <v>240</v>
      </c>
      <c r="F61" s="4">
        <v>300</v>
      </c>
      <c r="G61" s="111">
        <f>J162</f>
        <v>0</v>
      </c>
      <c r="H61" s="111">
        <f aca="true" t="shared" si="26" ref="H61:O61">K162</f>
        <v>0</v>
      </c>
      <c r="I61" s="111">
        <f t="shared" si="26"/>
        <v>0</v>
      </c>
      <c r="J61" s="111">
        <f t="shared" si="26"/>
        <v>56580</v>
      </c>
      <c r="K61" s="111">
        <f t="shared" si="26"/>
        <v>0</v>
      </c>
      <c r="L61" s="111">
        <f t="shared" si="26"/>
        <v>0</v>
      </c>
      <c r="M61" s="111">
        <f t="shared" si="26"/>
        <v>56580</v>
      </c>
      <c r="N61" s="111">
        <f t="shared" si="26"/>
        <v>0</v>
      </c>
      <c r="O61" s="111">
        <f t="shared" si="26"/>
        <v>0</v>
      </c>
    </row>
    <row r="62" spans="2:15" s="137" customFormat="1" ht="11.25">
      <c r="B62" s="70">
        <v>7</v>
      </c>
      <c r="C62" s="70">
        <v>3</v>
      </c>
      <c r="D62" s="71"/>
      <c r="E62" s="74"/>
      <c r="F62" s="77"/>
      <c r="G62" s="105">
        <f>G63+G66</f>
        <v>14591</v>
      </c>
      <c r="H62" s="105">
        <f aca="true" t="shared" si="27" ref="H62:O62">H63+H66</f>
        <v>0</v>
      </c>
      <c r="I62" s="105">
        <f t="shared" si="27"/>
        <v>0</v>
      </c>
      <c r="J62" s="105">
        <f t="shared" si="27"/>
        <v>14591</v>
      </c>
      <c r="K62" s="105">
        <f t="shared" si="27"/>
        <v>0</v>
      </c>
      <c r="L62" s="105">
        <f t="shared" si="27"/>
        <v>0</v>
      </c>
      <c r="M62" s="105">
        <f t="shared" si="27"/>
        <v>14591</v>
      </c>
      <c r="N62" s="105">
        <f t="shared" si="27"/>
        <v>0</v>
      </c>
      <c r="O62" s="105">
        <f t="shared" si="27"/>
        <v>0</v>
      </c>
    </row>
    <row r="63" spans="2:15" s="139" customFormat="1" ht="10.5">
      <c r="B63" s="72">
        <v>7</v>
      </c>
      <c r="C63" s="72">
        <v>3</v>
      </c>
      <c r="D63" s="73" t="s">
        <v>197</v>
      </c>
      <c r="E63" s="78"/>
      <c r="F63" s="79"/>
      <c r="G63" s="108">
        <f>G64+G65</f>
        <v>14591</v>
      </c>
      <c r="H63" s="108">
        <f aca="true" t="shared" si="28" ref="H63:O63">H64+H65</f>
        <v>0</v>
      </c>
      <c r="I63" s="108">
        <f t="shared" si="28"/>
        <v>0</v>
      </c>
      <c r="J63" s="108">
        <f t="shared" si="28"/>
        <v>0</v>
      </c>
      <c r="K63" s="108">
        <f t="shared" si="28"/>
        <v>0</v>
      </c>
      <c r="L63" s="108">
        <f t="shared" si="28"/>
        <v>0</v>
      </c>
      <c r="M63" s="108">
        <f t="shared" si="28"/>
        <v>0</v>
      </c>
      <c r="N63" s="108">
        <f t="shared" si="28"/>
        <v>0</v>
      </c>
      <c r="O63" s="108">
        <f t="shared" si="28"/>
        <v>0</v>
      </c>
    </row>
    <row r="64" spans="2:15" ht="11.25">
      <c r="B64" s="75">
        <v>7</v>
      </c>
      <c r="C64" s="75">
        <v>3</v>
      </c>
      <c r="D64" s="76" t="s">
        <v>197</v>
      </c>
      <c r="E64" s="6">
        <v>240</v>
      </c>
      <c r="F64" s="4">
        <v>220</v>
      </c>
      <c r="G64" s="111">
        <f>J169</f>
        <v>13104</v>
      </c>
      <c r="H64" s="111">
        <f aca="true" t="shared" si="29" ref="H64:O64">K169</f>
        <v>0</v>
      </c>
      <c r="I64" s="111">
        <f t="shared" si="29"/>
        <v>0</v>
      </c>
      <c r="J64" s="111">
        <f t="shared" si="29"/>
        <v>0</v>
      </c>
      <c r="K64" s="111">
        <f t="shared" si="29"/>
        <v>0</v>
      </c>
      <c r="L64" s="111">
        <f t="shared" si="29"/>
        <v>0</v>
      </c>
      <c r="M64" s="111">
        <f t="shared" si="29"/>
        <v>0</v>
      </c>
      <c r="N64" s="111">
        <f t="shared" si="29"/>
        <v>0</v>
      </c>
      <c r="O64" s="111">
        <f t="shared" si="29"/>
        <v>0</v>
      </c>
    </row>
    <row r="65" spans="2:15" ht="11.25">
      <c r="B65" s="75">
        <v>7</v>
      </c>
      <c r="C65" s="75">
        <v>3</v>
      </c>
      <c r="D65" s="76" t="s">
        <v>197</v>
      </c>
      <c r="E65" s="6">
        <v>240</v>
      </c>
      <c r="F65" s="4">
        <v>300</v>
      </c>
      <c r="G65" s="111">
        <f>J171</f>
        <v>1487</v>
      </c>
      <c r="H65" s="111">
        <f aca="true" t="shared" si="30" ref="H65:O65">K171</f>
        <v>0</v>
      </c>
      <c r="I65" s="111">
        <f t="shared" si="30"/>
        <v>0</v>
      </c>
      <c r="J65" s="111">
        <f t="shared" si="30"/>
        <v>0</v>
      </c>
      <c r="K65" s="111">
        <f t="shared" si="30"/>
        <v>0</v>
      </c>
      <c r="L65" s="111">
        <f t="shared" si="30"/>
        <v>0</v>
      </c>
      <c r="M65" s="111">
        <f t="shared" si="30"/>
        <v>0</v>
      </c>
      <c r="N65" s="111">
        <f t="shared" si="30"/>
        <v>0</v>
      </c>
      <c r="O65" s="111">
        <f t="shared" si="30"/>
        <v>0</v>
      </c>
    </row>
    <row r="66" spans="2:15" s="139" customFormat="1" ht="10.5">
      <c r="B66" s="72">
        <v>7</v>
      </c>
      <c r="C66" s="72">
        <v>3</v>
      </c>
      <c r="D66" s="73" t="s">
        <v>200</v>
      </c>
      <c r="E66" s="78"/>
      <c r="F66" s="79"/>
      <c r="G66" s="108">
        <f>G67+G68</f>
        <v>0</v>
      </c>
      <c r="H66" s="108">
        <f aca="true" t="shared" si="31" ref="H66:O66">H67+H68</f>
        <v>0</v>
      </c>
      <c r="I66" s="108">
        <f t="shared" si="31"/>
        <v>0</v>
      </c>
      <c r="J66" s="108">
        <f t="shared" si="31"/>
        <v>14591</v>
      </c>
      <c r="K66" s="108">
        <f t="shared" si="31"/>
        <v>0</v>
      </c>
      <c r="L66" s="108">
        <f t="shared" si="31"/>
        <v>0</v>
      </c>
      <c r="M66" s="108">
        <f t="shared" si="31"/>
        <v>14591</v>
      </c>
      <c r="N66" s="108">
        <f t="shared" si="31"/>
        <v>0</v>
      </c>
      <c r="O66" s="108">
        <f t="shared" si="31"/>
        <v>0</v>
      </c>
    </row>
    <row r="67" spans="2:15" ht="11.25">
      <c r="B67" s="75">
        <v>7</v>
      </c>
      <c r="C67" s="75">
        <v>3</v>
      </c>
      <c r="D67" s="76" t="s">
        <v>200</v>
      </c>
      <c r="E67" s="6">
        <v>240</v>
      </c>
      <c r="F67" s="4">
        <v>220</v>
      </c>
      <c r="G67" s="111">
        <f>J177</f>
        <v>0</v>
      </c>
      <c r="H67" s="111">
        <f aca="true" t="shared" si="32" ref="H67:O67">K177</f>
        <v>0</v>
      </c>
      <c r="I67" s="111">
        <f t="shared" si="32"/>
        <v>0</v>
      </c>
      <c r="J67" s="111">
        <f t="shared" si="32"/>
        <v>13104</v>
      </c>
      <c r="K67" s="111">
        <f t="shared" si="32"/>
        <v>0</v>
      </c>
      <c r="L67" s="111">
        <f t="shared" si="32"/>
        <v>0</v>
      </c>
      <c r="M67" s="111">
        <f t="shared" si="32"/>
        <v>13104</v>
      </c>
      <c r="N67" s="111">
        <f t="shared" si="32"/>
        <v>0</v>
      </c>
      <c r="O67" s="111">
        <f t="shared" si="32"/>
        <v>0</v>
      </c>
    </row>
    <row r="68" spans="2:15" ht="11.25">
      <c r="B68" s="75">
        <v>7</v>
      </c>
      <c r="C68" s="75">
        <v>3</v>
      </c>
      <c r="D68" s="76" t="s">
        <v>200</v>
      </c>
      <c r="E68" s="6">
        <v>240</v>
      </c>
      <c r="F68" s="4">
        <v>300</v>
      </c>
      <c r="G68" s="111">
        <f>J179</f>
        <v>0</v>
      </c>
      <c r="H68" s="111">
        <f aca="true" t="shared" si="33" ref="H68:O68">K179</f>
        <v>0</v>
      </c>
      <c r="I68" s="111">
        <f t="shared" si="33"/>
        <v>0</v>
      </c>
      <c r="J68" s="111">
        <f t="shared" si="33"/>
        <v>1487</v>
      </c>
      <c r="K68" s="111">
        <f t="shared" si="33"/>
        <v>0</v>
      </c>
      <c r="L68" s="111">
        <f t="shared" si="33"/>
        <v>0</v>
      </c>
      <c r="M68" s="111">
        <f t="shared" si="33"/>
        <v>1487</v>
      </c>
      <c r="N68" s="111">
        <f t="shared" si="33"/>
        <v>0</v>
      </c>
      <c r="O68" s="111">
        <f t="shared" si="33"/>
        <v>0</v>
      </c>
    </row>
    <row r="69" spans="4:15" ht="11.25">
      <c r="D69" s="87" t="s">
        <v>135</v>
      </c>
      <c r="F69" s="113"/>
      <c r="G69" s="114">
        <f>G34</f>
        <v>11950366</v>
      </c>
      <c r="H69" s="115" t="s">
        <v>136</v>
      </c>
      <c r="I69" s="115" t="s">
        <v>136</v>
      </c>
      <c r="J69" s="114">
        <f>J34</f>
        <v>11155909</v>
      </c>
      <c r="K69" s="115" t="s">
        <v>136</v>
      </c>
      <c r="L69" s="115" t="s">
        <v>136</v>
      </c>
      <c r="M69" s="114">
        <f>M34</f>
        <v>11220611</v>
      </c>
      <c r="N69" s="115" t="s">
        <v>136</v>
      </c>
      <c r="O69" s="115" t="s">
        <v>136</v>
      </c>
    </row>
    <row r="70" spans="6:15" ht="11.25">
      <c r="F70" s="87" t="s">
        <v>137</v>
      </c>
      <c r="G70" s="114">
        <f>G69</f>
        <v>11950366</v>
      </c>
      <c r="H70" s="115" t="s">
        <v>136</v>
      </c>
      <c r="I70" s="115" t="s">
        <v>136</v>
      </c>
      <c r="J70" s="114">
        <f>J69</f>
        <v>11155909</v>
      </c>
      <c r="K70" s="115" t="s">
        <v>136</v>
      </c>
      <c r="L70" s="115" t="s">
        <v>136</v>
      </c>
      <c r="M70" s="114">
        <f>M69</f>
        <v>11220611</v>
      </c>
      <c r="N70" s="115" t="s">
        <v>136</v>
      </c>
      <c r="O70" s="115" t="s">
        <v>136</v>
      </c>
    </row>
    <row r="71" spans="7:13" ht="11.25">
      <c r="G71" s="116"/>
      <c r="J71" s="116"/>
      <c r="M71" s="116"/>
    </row>
    <row r="72" spans="7:13" ht="11.25">
      <c r="G72" s="116"/>
      <c r="J72" s="116"/>
      <c r="M72" s="116"/>
    </row>
    <row r="73" spans="1:18" ht="11.25">
      <c r="A73" s="203" t="s">
        <v>138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</row>
    <row r="75" spans="1:18" s="98" customFormat="1" ht="22.5" customHeight="1">
      <c r="A75" s="204" t="s">
        <v>12</v>
      </c>
      <c r="B75" s="205"/>
      <c r="C75" s="206"/>
      <c r="D75" s="213" t="s">
        <v>13</v>
      </c>
      <c r="E75" s="200" t="s">
        <v>126</v>
      </c>
      <c r="F75" s="201"/>
      <c r="G75" s="201"/>
      <c r="H75" s="202"/>
      <c r="I75" s="198" t="s">
        <v>127</v>
      </c>
      <c r="J75" s="217" t="s">
        <v>128</v>
      </c>
      <c r="K75" s="217"/>
      <c r="L75" s="217"/>
      <c r="M75" s="217"/>
      <c r="N75" s="217"/>
      <c r="O75" s="217"/>
      <c r="P75" s="217"/>
      <c r="Q75" s="217"/>
      <c r="R75" s="217"/>
    </row>
    <row r="76" spans="1:18" s="98" customFormat="1" ht="23.25" customHeight="1">
      <c r="A76" s="207"/>
      <c r="B76" s="208"/>
      <c r="C76" s="209"/>
      <c r="D76" s="214"/>
      <c r="E76" s="198" t="s">
        <v>129</v>
      </c>
      <c r="F76" s="198" t="s">
        <v>130</v>
      </c>
      <c r="G76" s="198" t="s">
        <v>131</v>
      </c>
      <c r="H76" s="198" t="s">
        <v>132</v>
      </c>
      <c r="I76" s="216"/>
      <c r="J76" s="194" t="s">
        <v>208</v>
      </c>
      <c r="K76" s="194"/>
      <c r="L76" s="194"/>
      <c r="M76" s="194" t="s">
        <v>209</v>
      </c>
      <c r="N76" s="194"/>
      <c r="O76" s="194"/>
      <c r="P76" s="194" t="s">
        <v>210</v>
      </c>
      <c r="Q76" s="194"/>
      <c r="R76" s="194"/>
    </row>
    <row r="77" spans="1:18" s="98" customFormat="1" ht="45.75" customHeight="1">
      <c r="A77" s="210"/>
      <c r="B77" s="211"/>
      <c r="C77" s="212"/>
      <c r="D77" s="215"/>
      <c r="E77" s="199"/>
      <c r="F77" s="199"/>
      <c r="G77" s="199"/>
      <c r="H77" s="199"/>
      <c r="I77" s="199"/>
      <c r="J77" s="157" t="s">
        <v>133</v>
      </c>
      <c r="K77" s="157" t="s">
        <v>14</v>
      </c>
      <c r="L77" s="157" t="s">
        <v>134</v>
      </c>
      <c r="M77" s="157" t="s">
        <v>133</v>
      </c>
      <c r="N77" s="157" t="s">
        <v>14</v>
      </c>
      <c r="O77" s="157" t="s">
        <v>134</v>
      </c>
      <c r="P77" s="157" t="s">
        <v>133</v>
      </c>
      <c r="Q77" s="157" t="s">
        <v>14</v>
      </c>
      <c r="R77" s="157" t="s">
        <v>134</v>
      </c>
    </row>
    <row r="78" spans="1:18" s="98" customFormat="1" ht="9.75">
      <c r="A78" s="195">
        <v>1</v>
      </c>
      <c r="B78" s="196"/>
      <c r="C78" s="197"/>
      <c r="D78" s="156">
        <f>A78+1</f>
        <v>2</v>
      </c>
      <c r="E78" s="156">
        <f>D78+1</f>
        <v>3</v>
      </c>
      <c r="F78" s="156">
        <f aca="true" t="shared" si="34" ref="F78:R78">E78+1</f>
        <v>4</v>
      </c>
      <c r="G78" s="156">
        <f t="shared" si="34"/>
        <v>5</v>
      </c>
      <c r="H78" s="156">
        <f t="shared" si="34"/>
        <v>6</v>
      </c>
      <c r="I78" s="156">
        <f t="shared" si="34"/>
        <v>7</v>
      </c>
      <c r="J78" s="156">
        <f t="shared" si="34"/>
        <v>8</v>
      </c>
      <c r="K78" s="156">
        <f t="shared" si="34"/>
        <v>9</v>
      </c>
      <c r="L78" s="156">
        <f t="shared" si="34"/>
        <v>10</v>
      </c>
      <c r="M78" s="156">
        <f t="shared" si="34"/>
        <v>11</v>
      </c>
      <c r="N78" s="156">
        <f t="shared" si="34"/>
        <v>12</v>
      </c>
      <c r="O78" s="156">
        <f t="shared" si="34"/>
        <v>13</v>
      </c>
      <c r="P78" s="156">
        <f t="shared" si="34"/>
        <v>14</v>
      </c>
      <c r="Q78" s="156">
        <f t="shared" si="34"/>
        <v>15</v>
      </c>
      <c r="R78" s="156">
        <f t="shared" si="34"/>
        <v>16</v>
      </c>
    </row>
    <row r="79" spans="1:18" ht="12.75" customHeight="1">
      <c r="A79" s="183" t="s">
        <v>107</v>
      </c>
      <c r="B79" s="184"/>
      <c r="C79" s="185"/>
      <c r="D79" s="16">
        <v>1</v>
      </c>
      <c r="E79" s="16">
        <v>7</v>
      </c>
      <c r="F79" s="22"/>
      <c r="G79" s="17"/>
      <c r="H79" s="17"/>
      <c r="I79" s="17"/>
      <c r="J79" s="117">
        <f aca="true" t="shared" si="35" ref="J79:R79">J80+J165</f>
        <v>11950366</v>
      </c>
      <c r="K79" s="117">
        <f t="shared" si="35"/>
        <v>0</v>
      </c>
      <c r="L79" s="117">
        <f t="shared" si="35"/>
        <v>0</v>
      </c>
      <c r="M79" s="117">
        <f t="shared" si="35"/>
        <v>11155909</v>
      </c>
      <c r="N79" s="117">
        <f t="shared" si="35"/>
        <v>0</v>
      </c>
      <c r="O79" s="117">
        <f t="shared" si="35"/>
        <v>0</v>
      </c>
      <c r="P79" s="117">
        <f t="shared" si="35"/>
        <v>11220611</v>
      </c>
      <c r="Q79" s="117">
        <f t="shared" si="35"/>
        <v>0</v>
      </c>
      <c r="R79" s="117">
        <f t="shared" si="35"/>
        <v>0</v>
      </c>
    </row>
    <row r="80" spans="1:18" ht="12.75" customHeight="1">
      <c r="A80" s="183" t="s">
        <v>79</v>
      </c>
      <c r="B80" s="184"/>
      <c r="C80" s="185"/>
      <c r="D80" s="16">
        <f aca="true" t="shared" si="36" ref="D80:D130">D79+1</f>
        <v>2</v>
      </c>
      <c r="E80" s="16">
        <v>7</v>
      </c>
      <c r="F80" s="22">
        <v>1</v>
      </c>
      <c r="G80" s="17"/>
      <c r="H80" s="17"/>
      <c r="I80" s="17"/>
      <c r="J80" s="118">
        <f aca="true" t="shared" si="37" ref="J80:R80">J81+J132</f>
        <v>11935775</v>
      </c>
      <c r="K80" s="118">
        <f t="shared" si="37"/>
        <v>0</v>
      </c>
      <c r="L80" s="118">
        <f t="shared" si="37"/>
        <v>0</v>
      </c>
      <c r="M80" s="118">
        <f t="shared" si="37"/>
        <v>11141318</v>
      </c>
      <c r="N80" s="118">
        <f t="shared" si="37"/>
        <v>0</v>
      </c>
      <c r="O80" s="118">
        <f t="shared" si="37"/>
        <v>0</v>
      </c>
      <c r="P80" s="118">
        <f t="shared" si="37"/>
        <v>11206020</v>
      </c>
      <c r="Q80" s="118">
        <f t="shared" si="37"/>
        <v>0</v>
      </c>
      <c r="R80" s="118">
        <f t="shared" si="37"/>
        <v>0</v>
      </c>
    </row>
    <row r="81" spans="1:18" ht="26.25" customHeight="1">
      <c r="A81" s="165" t="s">
        <v>193</v>
      </c>
      <c r="B81" s="166"/>
      <c r="C81" s="167"/>
      <c r="D81" s="119">
        <f t="shared" si="36"/>
        <v>3</v>
      </c>
      <c r="E81" s="119">
        <v>7</v>
      </c>
      <c r="F81" s="119">
        <v>1</v>
      </c>
      <c r="G81" s="120" t="s">
        <v>98</v>
      </c>
      <c r="H81" s="121"/>
      <c r="I81" s="122"/>
      <c r="J81" s="123">
        <f>J82</f>
        <v>11932775</v>
      </c>
      <c r="K81" s="123">
        <f aca="true" t="shared" si="38" ref="K81:R81">K82</f>
        <v>0</v>
      </c>
      <c r="L81" s="123">
        <f t="shared" si="38"/>
        <v>0</v>
      </c>
      <c r="M81" s="123">
        <f t="shared" si="38"/>
        <v>0</v>
      </c>
      <c r="N81" s="123">
        <f t="shared" si="38"/>
        <v>0</v>
      </c>
      <c r="O81" s="123">
        <f t="shared" si="38"/>
        <v>0</v>
      </c>
      <c r="P81" s="123">
        <f t="shared" si="38"/>
        <v>0</v>
      </c>
      <c r="Q81" s="123">
        <f t="shared" si="38"/>
        <v>0</v>
      </c>
      <c r="R81" s="123">
        <f t="shared" si="38"/>
        <v>0</v>
      </c>
    </row>
    <row r="82" spans="1:18" ht="21" customHeight="1">
      <c r="A82" s="168" t="s">
        <v>96</v>
      </c>
      <c r="B82" s="169"/>
      <c r="C82" s="170"/>
      <c r="D82" s="70">
        <f t="shared" si="36"/>
        <v>4</v>
      </c>
      <c r="E82" s="70">
        <v>7</v>
      </c>
      <c r="F82" s="70">
        <v>1</v>
      </c>
      <c r="G82" s="71" t="s">
        <v>97</v>
      </c>
      <c r="H82" s="6"/>
      <c r="I82" s="5"/>
      <c r="J82" s="124">
        <f aca="true" t="shared" si="39" ref="J82:R82">J83+J107+J110+J128</f>
        <v>11932775</v>
      </c>
      <c r="K82" s="124">
        <f t="shared" si="39"/>
        <v>0</v>
      </c>
      <c r="L82" s="124">
        <f t="shared" si="39"/>
        <v>0</v>
      </c>
      <c r="M82" s="124">
        <f t="shared" si="39"/>
        <v>0</v>
      </c>
      <c r="N82" s="124">
        <f t="shared" si="39"/>
        <v>0</v>
      </c>
      <c r="O82" s="124">
        <f t="shared" si="39"/>
        <v>0</v>
      </c>
      <c r="P82" s="124">
        <f t="shared" si="39"/>
        <v>0</v>
      </c>
      <c r="Q82" s="124">
        <f t="shared" si="39"/>
        <v>0</v>
      </c>
      <c r="R82" s="124">
        <f t="shared" si="39"/>
        <v>0</v>
      </c>
    </row>
    <row r="83" spans="1:21" ht="29.25" customHeight="1">
      <c r="A83" s="174" t="s">
        <v>64</v>
      </c>
      <c r="B83" s="175"/>
      <c r="C83" s="176"/>
      <c r="D83" s="72">
        <f t="shared" si="36"/>
        <v>5</v>
      </c>
      <c r="E83" s="72">
        <v>7</v>
      </c>
      <c r="F83" s="72">
        <v>1</v>
      </c>
      <c r="G83" s="73" t="s">
        <v>102</v>
      </c>
      <c r="H83" s="6"/>
      <c r="I83" s="5"/>
      <c r="J83" s="125">
        <f>J84+J90+J104+J88+J102</f>
        <v>2410094</v>
      </c>
      <c r="K83" s="125">
        <f aca="true" t="shared" si="40" ref="K83:R83">K84+K90+K104+K88</f>
        <v>0</v>
      </c>
      <c r="L83" s="125">
        <f t="shared" si="40"/>
        <v>0</v>
      </c>
      <c r="M83" s="125">
        <f t="shared" si="40"/>
        <v>0</v>
      </c>
      <c r="N83" s="125">
        <f t="shared" si="40"/>
        <v>0</v>
      </c>
      <c r="O83" s="125">
        <f t="shared" si="40"/>
        <v>0</v>
      </c>
      <c r="P83" s="125">
        <f t="shared" si="40"/>
        <v>0</v>
      </c>
      <c r="Q83" s="125">
        <f t="shared" si="40"/>
        <v>0</v>
      </c>
      <c r="R83" s="125">
        <f t="shared" si="40"/>
        <v>0</v>
      </c>
      <c r="T83" s="116"/>
      <c r="U83" s="116"/>
    </row>
    <row r="84" spans="1:18" ht="18" customHeight="1">
      <c r="A84" s="168" t="s">
        <v>15</v>
      </c>
      <c r="B84" s="169"/>
      <c r="C84" s="170"/>
      <c r="D84" s="70">
        <f t="shared" si="36"/>
        <v>6</v>
      </c>
      <c r="E84" s="70">
        <v>7</v>
      </c>
      <c r="F84" s="70">
        <v>1</v>
      </c>
      <c r="G84" s="73" t="s">
        <v>102</v>
      </c>
      <c r="H84" s="74">
        <v>110</v>
      </c>
      <c r="I84" s="18">
        <v>210</v>
      </c>
      <c r="J84" s="124">
        <f>J85+J86+J87</f>
        <v>963318</v>
      </c>
      <c r="K84" s="124">
        <f aca="true" t="shared" si="41" ref="K84:R84">K85+K86+K87</f>
        <v>0</v>
      </c>
      <c r="L84" s="124">
        <f t="shared" si="41"/>
        <v>0</v>
      </c>
      <c r="M84" s="124">
        <f t="shared" si="41"/>
        <v>0</v>
      </c>
      <c r="N84" s="124">
        <f t="shared" si="41"/>
        <v>0</v>
      </c>
      <c r="O84" s="124">
        <f t="shared" si="41"/>
        <v>0</v>
      </c>
      <c r="P84" s="124">
        <f t="shared" si="41"/>
        <v>0</v>
      </c>
      <c r="Q84" s="124">
        <f t="shared" si="41"/>
        <v>0</v>
      </c>
      <c r="R84" s="124">
        <f t="shared" si="41"/>
        <v>0</v>
      </c>
    </row>
    <row r="85" spans="1:18" ht="11.25">
      <c r="A85" s="162" t="s">
        <v>16</v>
      </c>
      <c r="B85" s="163"/>
      <c r="C85" s="164"/>
      <c r="D85" s="75">
        <f t="shared" si="36"/>
        <v>7</v>
      </c>
      <c r="E85" s="75">
        <v>7</v>
      </c>
      <c r="F85" s="75">
        <v>1</v>
      </c>
      <c r="G85" s="76" t="s">
        <v>102</v>
      </c>
      <c r="H85" s="6">
        <v>111</v>
      </c>
      <c r="I85" s="5">
        <v>211</v>
      </c>
      <c r="J85" s="126">
        <f>'расчеты м 2023'!D14</f>
        <v>737556</v>
      </c>
      <c r="K85" s="126"/>
      <c r="L85" s="126"/>
      <c r="M85" s="126"/>
      <c r="N85" s="126"/>
      <c r="O85" s="126"/>
      <c r="P85" s="126"/>
      <c r="Q85" s="126"/>
      <c r="R85" s="126"/>
    </row>
    <row r="86" spans="1:18" ht="11.25">
      <c r="A86" s="180" t="s">
        <v>18</v>
      </c>
      <c r="B86" s="181"/>
      <c r="C86" s="182"/>
      <c r="D86" s="75">
        <f t="shared" si="36"/>
        <v>8</v>
      </c>
      <c r="E86" s="75">
        <v>7</v>
      </c>
      <c r="F86" s="75">
        <v>1</v>
      </c>
      <c r="G86" s="76" t="s">
        <v>102</v>
      </c>
      <c r="H86" s="6">
        <v>112</v>
      </c>
      <c r="I86" s="5">
        <v>212</v>
      </c>
      <c r="J86" s="126">
        <f>'расчеты м 2023'!G27</f>
        <v>0</v>
      </c>
      <c r="K86" s="126"/>
      <c r="L86" s="126"/>
      <c r="M86" s="126"/>
      <c r="N86" s="126"/>
      <c r="O86" s="126"/>
      <c r="P86" s="126"/>
      <c r="Q86" s="126"/>
      <c r="R86" s="126"/>
    </row>
    <row r="87" spans="1:18" ht="11.25">
      <c r="A87" s="162" t="s">
        <v>17</v>
      </c>
      <c r="B87" s="163"/>
      <c r="C87" s="164"/>
      <c r="D87" s="75">
        <f t="shared" si="36"/>
        <v>9</v>
      </c>
      <c r="E87" s="75">
        <v>7</v>
      </c>
      <c r="F87" s="75">
        <v>1</v>
      </c>
      <c r="G87" s="76" t="s">
        <v>102</v>
      </c>
      <c r="H87" s="6">
        <v>119</v>
      </c>
      <c r="I87" s="4">
        <v>213</v>
      </c>
      <c r="J87" s="126">
        <f>'расчеты м 2023'!D33</f>
        <v>225762</v>
      </c>
      <c r="K87" s="126"/>
      <c r="L87" s="126"/>
      <c r="M87" s="126"/>
      <c r="N87" s="126"/>
      <c r="O87" s="126"/>
      <c r="P87" s="126"/>
      <c r="Q87" s="126"/>
      <c r="R87" s="126"/>
    </row>
    <row r="88" spans="1:18" ht="11.25">
      <c r="A88" s="177" t="s">
        <v>19</v>
      </c>
      <c r="B88" s="178"/>
      <c r="C88" s="179"/>
      <c r="D88" s="70">
        <f t="shared" si="36"/>
        <v>10</v>
      </c>
      <c r="E88" s="70">
        <v>7</v>
      </c>
      <c r="F88" s="70">
        <v>1</v>
      </c>
      <c r="G88" s="71" t="s">
        <v>102</v>
      </c>
      <c r="H88" s="74">
        <v>110</v>
      </c>
      <c r="I88" s="77">
        <v>220</v>
      </c>
      <c r="J88" s="124">
        <f>J89</f>
        <v>600</v>
      </c>
      <c r="K88" s="124">
        <f aca="true" t="shared" si="42" ref="K88:R88">K89</f>
        <v>0</v>
      </c>
      <c r="L88" s="124">
        <f t="shared" si="42"/>
        <v>0</v>
      </c>
      <c r="M88" s="124">
        <f t="shared" si="42"/>
        <v>0</v>
      </c>
      <c r="N88" s="124">
        <f t="shared" si="42"/>
        <v>0</v>
      </c>
      <c r="O88" s="124">
        <f t="shared" si="42"/>
        <v>0</v>
      </c>
      <c r="P88" s="124">
        <f t="shared" si="42"/>
        <v>0</v>
      </c>
      <c r="Q88" s="124">
        <f t="shared" si="42"/>
        <v>0</v>
      </c>
      <c r="R88" s="124">
        <f t="shared" si="42"/>
        <v>0</v>
      </c>
    </row>
    <row r="89" spans="1:18" ht="11.25">
      <c r="A89" s="180" t="s">
        <v>21</v>
      </c>
      <c r="B89" s="181"/>
      <c r="C89" s="182"/>
      <c r="D89" s="75">
        <f t="shared" si="36"/>
        <v>11</v>
      </c>
      <c r="E89" s="75">
        <v>7</v>
      </c>
      <c r="F89" s="75">
        <v>1</v>
      </c>
      <c r="G89" s="76" t="s">
        <v>102</v>
      </c>
      <c r="H89" s="6">
        <v>112</v>
      </c>
      <c r="I89" s="4">
        <v>221</v>
      </c>
      <c r="J89" s="126">
        <f>'расчеты м 2023'!G48</f>
        <v>600</v>
      </c>
      <c r="K89" s="126"/>
      <c r="L89" s="126"/>
      <c r="M89" s="126"/>
      <c r="N89" s="126"/>
      <c r="O89" s="126"/>
      <c r="P89" s="126"/>
      <c r="Q89" s="126"/>
      <c r="R89" s="126"/>
    </row>
    <row r="90" spans="1:18" ht="11.25">
      <c r="A90" s="177" t="s">
        <v>19</v>
      </c>
      <c r="B90" s="178"/>
      <c r="C90" s="179"/>
      <c r="D90" s="70">
        <f>D89+1</f>
        <v>12</v>
      </c>
      <c r="E90" s="70">
        <v>7</v>
      </c>
      <c r="F90" s="70">
        <v>1</v>
      </c>
      <c r="G90" s="73" t="s">
        <v>102</v>
      </c>
      <c r="H90" s="74">
        <v>240</v>
      </c>
      <c r="I90" s="77">
        <v>220</v>
      </c>
      <c r="J90" s="124">
        <f>J91+J92+J93+J100+J101</f>
        <v>1431176</v>
      </c>
      <c r="K90" s="124">
        <f aca="true" t="shared" si="43" ref="K90:R90">K91+K92+K93+K100+K101</f>
        <v>0</v>
      </c>
      <c r="L90" s="124">
        <f t="shared" si="43"/>
        <v>0</v>
      </c>
      <c r="M90" s="124">
        <f t="shared" si="43"/>
        <v>0</v>
      </c>
      <c r="N90" s="124">
        <f t="shared" si="43"/>
        <v>0</v>
      </c>
      <c r="O90" s="124">
        <f t="shared" si="43"/>
        <v>0</v>
      </c>
      <c r="P90" s="124">
        <f t="shared" si="43"/>
        <v>0</v>
      </c>
      <c r="Q90" s="124">
        <f t="shared" si="43"/>
        <v>0</v>
      </c>
      <c r="R90" s="124">
        <f t="shared" si="43"/>
        <v>0</v>
      </c>
    </row>
    <row r="91" spans="1:18" ht="11.25">
      <c r="A91" s="180" t="s">
        <v>21</v>
      </c>
      <c r="B91" s="181"/>
      <c r="C91" s="182"/>
      <c r="D91" s="75">
        <f t="shared" si="36"/>
        <v>13</v>
      </c>
      <c r="E91" s="75">
        <v>7</v>
      </c>
      <c r="F91" s="75">
        <v>1</v>
      </c>
      <c r="G91" s="76" t="s">
        <v>102</v>
      </c>
      <c r="H91" s="6">
        <v>244</v>
      </c>
      <c r="I91" s="4">
        <v>221</v>
      </c>
      <c r="J91" s="126">
        <f>'расчеты м 2023'!G45+'расчеты м 2023'!G47</f>
        <v>25718</v>
      </c>
      <c r="K91" s="126"/>
      <c r="L91" s="126"/>
      <c r="M91" s="126"/>
      <c r="N91" s="126"/>
      <c r="O91" s="126"/>
      <c r="P91" s="126"/>
      <c r="Q91" s="126"/>
      <c r="R91" s="126"/>
    </row>
    <row r="92" spans="1:18" ht="11.25">
      <c r="A92" s="180" t="s">
        <v>20</v>
      </c>
      <c r="B92" s="181"/>
      <c r="C92" s="182"/>
      <c r="D92" s="75">
        <f t="shared" si="36"/>
        <v>14</v>
      </c>
      <c r="E92" s="75">
        <v>7</v>
      </c>
      <c r="F92" s="75">
        <v>1</v>
      </c>
      <c r="G92" s="76" t="s">
        <v>102</v>
      </c>
      <c r="H92" s="6">
        <v>242</v>
      </c>
      <c r="I92" s="4">
        <v>222</v>
      </c>
      <c r="J92" s="126"/>
      <c r="K92" s="126"/>
      <c r="L92" s="126"/>
      <c r="M92" s="126"/>
      <c r="N92" s="126"/>
      <c r="O92" s="126"/>
      <c r="P92" s="126"/>
      <c r="Q92" s="126"/>
      <c r="R92" s="126"/>
    </row>
    <row r="93" spans="1:18" ht="11.25">
      <c r="A93" s="180" t="s">
        <v>22</v>
      </c>
      <c r="B93" s="181"/>
      <c r="C93" s="182"/>
      <c r="D93" s="75">
        <f t="shared" si="36"/>
        <v>15</v>
      </c>
      <c r="E93" s="75">
        <v>7</v>
      </c>
      <c r="F93" s="75">
        <v>1</v>
      </c>
      <c r="G93" s="76" t="s">
        <v>102</v>
      </c>
      <c r="H93" s="6">
        <v>244</v>
      </c>
      <c r="I93" s="4">
        <v>223</v>
      </c>
      <c r="J93" s="126">
        <f>J94+J95+J96+J97+J98+J99</f>
        <v>1333090</v>
      </c>
      <c r="K93" s="126">
        <f aca="true" t="shared" si="44" ref="K93:R93">K94+K95+K96+K97+K98+K99</f>
        <v>0</v>
      </c>
      <c r="L93" s="126">
        <f t="shared" si="44"/>
        <v>0</v>
      </c>
      <c r="M93" s="126">
        <f t="shared" si="44"/>
        <v>0</v>
      </c>
      <c r="N93" s="126">
        <f t="shared" si="44"/>
        <v>0</v>
      </c>
      <c r="O93" s="126">
        <f t="shared" si="44"/>
        <v>0</v>
      </c>
      <c r="P93" s="126">
        <f t="shared" si="44"/>
        <v>0</v>
      </c>
      <c r="Q93" s="126">
        <f t="shared" si="44"/>
        <v>0</v>
      </c>
      <c r="R93" s="126">
        <f t="shared" si="44"/>
        <v>0</v>
      </c>
    </row>
    <row r="94" spans="1:18" ht="11.25">
      <c r="A94" s="186" t="s">
        <v>23</v>
      </c>
      <c r="B94" s="187"/>
      <c r="C94" s="188"/>
      <c r="D94" s="75">
        <f t="shared" si="36"/>
        <v>16</v>
      </c>
      <c r="E94" s="75">
        <v>7</v>
      </c>
      <c r="F94" s="75">
        <v>1</v>
      </c>
      <c r="G94" s="76" t="s">
        <v>102</v>
      </c>
      <c r="H94" s="6">
        <v>244</v>
      </c>
      <c r="I94" s="4">
        <v>223</v>
      </c>
      <c r="J94" s="127"/>
      <c r="K94" s="127"/>
      <c r="L94" s="127"/>
      <c r="M94" s="127"/>
      <c r="N94" s="127"/>
      <c r="O94" s="127"/>
      <c r="P94" s="127"/>
      <c r="Q94" s="127"/>
      <c r="R94" s="127"/>
    </row>
    <row r="95" spans="1:18" ht="11.25">
      <c r="A95" s="186" t="s">
        <v>24</v>
      </c>
      <c r="B95" s="187"/>
      <c r="C95" s="188"/>
      <c r="D95" s="75">
        <f t="shared" si="36"/>
        <v>17</v>
      </c>
      <c r="E95" s="75">
        <v>7</v>
      </c>
      <c r="F95" s="75">
        <v>1</v>
      </c>
      <c r="G95" s="76" t="s">
        <v>102</v>
      </c>
      <c r="H95" s="6">
        <v>247</v>
      </c>
      <c r="I95" s="4">
        <v>223</v>
      </c>
      <c r="J95" s="160">
        <f>'расчеты м 2023'!G56</f>
        <v>722220</v>
      </c>
      <c r="K95" s="127"/>
      <c r="L95" s="127"/>
      <c r="M95" s="127"/>
      <c r="N95" s="127"/>
      <c r="O95" s="127"/>
      <c r="P95" s="127"/>
      <c r="Q95" s="127"/>
      <c r="R95" s="127"/>
    </row>
    <row r="96" spans="1:18" ht="11.25">
      <c r="A96" s="186" t="s">
        <v>25</v>
      </c>
      <c r="B96" s="187"/>
      <c r="C96" s="188"/>
      <c r="D96" s="75">
        <f t="shared" si="36"/>
        <v>18</v>
      </c>
      <c r="E96" s="75">
        <v>7</v>
      </c>
      <c r="F96" s="75">
        <v>1</v>
      </c>
      <c r="G96" s="76" t="s">
        <v>102</v>
      </c>
      <c r="H96" s="6">
        <v>247</v>
      </c>
      <c r="I96" s="4">
        <v>223</v>
      </c>
      <c r="J96" s="161">
        <f>'расчеты м 2023'!G55</f>
        <v>378300</v>
      </c>
      <c r="K96" s="117"/>
      <c r="L96" s="117"/>
      <c r="M96" s="117"/>
      <c r="N96" s="117"/>
      <c r="O96" s="117"/>
      <c r="P96" s="117"/>
      <c r="Q96" s="117"/>
      <c r="R96" s="117"/>
    </row>
    <row r="97" spans="1:18" ht="11.25">
      <c r="A97" s="186" t="s">
        <v>26</v>
      </c>
      <c r="B97" s="187"/>
      <c r="C97" s="188"/>
      <c r="D97" s="75">
        <f t="shared" si="36"/>
        <v>19</v>
      </c>
      <c r="E97" s="75">
        <v>7</v>
      </c>
      <c r="F97" s="75">
        <v>1</v>
      </c>
      <c r="G97" s="76" t="s">
        <v>102</v>
      </c>
      <c r="H97" s="6">
        <v>244</v>
      </c>
      <c r="I97" s="4">
        <v>223</v>
      </c>
      <c r="J97" s="161">
        <f>'расчеты м 2023'!G57</f>
        <v>111950</v>
      </c>
      <c r="K97" s="117"/>
      <c r="L97" s="117"/>
      <c r="M97" s="117"/>
      <c r="N97" s="117"/>
      <c r="O97" s="117"/>
      <c r="P97" s="117"/>
      <c r="Q97" s="117"/>
      <c r="R97" s="117"/>
    </row>
    <row r="98" spans="1:18" ht="11.25">
      <c r="A98" s="186" t="s">
        <v>27</v>
      </c>
      <c r="B98" s="187"/>
      <c r="C98" s="188"/>
      <c r="D98" s="75">
        <f t="shared" si="36"/>
        <v>20</v>
      </c>
      <c r="E98" s="75">
        <v>7</v>
      </c>
      <c r="F98" s="75">
        <v>1</v>
      </c>
      <c r="G98" s="76" t="s">
        <v>102</v>
      </c>
      <c r="H98" s="6">
        <v>244</v>
      </c>
      <c r="I98" s="4">
        <v>223</v>
      </c>
      <c r="J98" s="161">
        <f>'расчеты м 2023'!G58</f>
        <v>92610</v>
      </c>
      <c r="K98" s="117"/>
      <c r="L98" s="117"/>
      <c r="M98" s="117"/>
      <c r="N98" s="117"/>
      <c r="O98" s="117"/>
      <c r="P98" s="117"/>
      <c r="Q98" s="117"/>
      <c r="R98" s="117"/>
    </row>
    <row r="99" spans="1:18" ht="11.25">
      <c r="A99" s="186" t="s">
        <v>150</v>
      </c>
      <c r="B99" s="187"/>
      <c r="C99" s="188"/>
      <c r="D99" s="75">
        <f t="shared" si="36"/>
        <v>21</v>
      </c>
      <c r="E99" s="75">
        <v>7</v>
      </c>
      <c r="F99" s="75">
        <v>1</v>
      </c>
      <c r="G99" s="76" t="s">
        <v>102</v>
      </c>
      <c r="H99" s="6">
        <v>244</v>
      </c>
      <c r="I99" s="4">
        <v>223</v>
      </c>
      <c r="J99" s="161">
        <f>'расчеты м 2023'!G59</f>
        <v>28010</v>
      </c>
      <c r="K99" s="117"/>
      <c r="L99" s="117"/>
      <c r="M99" s="117"/>
      <c r="N99" s="117"/>
      <c r="O99" s="117"/>
      <c r="P99" s="117"/>
      <c r="Q99" s="117"/>
      <c r="R99" s="117"/>
    </row>
    <row r="100" spans="1:18" ht="11.25">
      <c r="A100" s="162" t="s">
        <v>28</v>
      </c>
      <c r="B100" s="163"/>
      <c r="C100" s="164"/>
      <c r="D100" s="75">
        <f t="shared" si="36"/>
        <v>22</v>
      </c>
      <c r="E100" s="75">
        <v>7</v>
      </c>
      <c r="F100" s="75">
        <v>1</v>
      </c>
      <c r="G100" s="76" t="s">
        <v>102</v>
      </c>
      <c r="H100" s="6">
        <v>244</v>
      </c>
      <c r="I100" s="4">
        <v>225</v>
      </c>
      <c r="J100" s="126">
        <f>'расчеты м 2023'!G68</f>
        <v>7000</v>
      </c>
      <c r="K100" s="126"/>
      <c r="L100" s="126"/>
      <c r="M100" s="126"/>
      <c r="N100" s="126"/>
      <c r="O100" s="126"/>
      <c r="P100" s="126"/>
      <c r="Q100" s="126"/>
      <c r="R100" s="126"/>
    </row>
    <row r="101" spans="1:18" ht="11.25">
      <c r="A101" s="180" t="s">
        <v>29</v>
      </c>
      <c r="B101" s="181"/>
      <c r="C101" s="182"/>
      <c r="D101" s="75">
        <f t="shared" si="36"/>
        <v>23</v>
      </c>
      <c r="E101" s="75">
        <v>7</v>
      </c>
      <c r="F101" s="75">
        <v>1</v>
      </c>
      <c r="G101" s="76" t="s">
        <v>102</v>
      </c>
      <c r="H101" s="6">
        <v>244</v>
      </c>
      <c r="I101" s="4">
        <v>226</v>
      </c>
      <c r="J101" s="126">
        <f>'расчеты м 2023'!G78</f>
        <v>65368</v>
      </c>
      <c r="K101" s="126"/>
      <c r="L101" s="126"/>
      <c r="M101" s="126"/>
      <c r="N101" s="126"/>
      <c r="O101" s="126"/>
      <c r="P101" s="126"/>
      <c r="Q101" s="126"/>
      <c r="R101" s="126"/>
    </row>
    <row r="102" spans="1:18" s="137" customFormat="1" ht="11.25">
      <c r="A102" s="145" t="s">
        <v>155</v>
      </c>
      <c r="B102" s="146"/>
      <c r="C102" s="147"/>
      <c r="D102" s="70">
        <f>D101+1</f>
        <v>24</v>
      </c>
      <c r="E102" s="70">
        <v>7</v>
      </c>
      <c r="F102" s="70">
        <v>1</v>
      </c>
      <c r="G102" s="71" t="s">
        <v>102</v>
      </c>
      <c r="H102" s="74">
        <v>110</v>
      </c>
      <c r="I102" s="77">
        <v>260</v>
      </c>
      <c r="J102" s="124">
        <f>J103</f>
        <v>10000</v>
      </c>
      <c r="K102" s="124">
        <f aca="true" t="shared" si="45" ref="K102:R102">K103</f>
        <v>0</v>
      </c>
      <c r="L102" s="124">
        <f t="shared" si="45"/>
        <v>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0</v>
      </c>
      <c r="Q102" s="124">
        <f t="shared" si="45"/>
        <v>0</v>
      </c>
      <c r="R102" s="124">
        <f t="shared" si="45"/>
        <v>0</v>
      </c>
    </row>
    <row r="103" spans="1:18" ht="18" customHeight="1">
      <c r="A103" s="162" t="s">
        <v>156</v>
      </c>
      <c r="B103" s="163"/>
      <c r="C103" s="164"/>
      <c r="D103" s="75">
        <f>D102+1</f>
        <v>25</v>
      </c>
      <c r="E103" s="75">
        <v>7</v>
      </c>
      <c r="F103" s="75">
        <v>1</v>
      </c>
      <c r="G103" s="76" t="s">
        <v>102</v>
      </c>
      <c r="H103" s="6">
        <v>111</v>
      </c>
      <c r="I103" s="4">
        <v>266</v>
      </c>
      <c r="J103" s="126">
        <f>'расчеты м 2023'!D85</f>
        <v>10000</v>
      </c>
      <c r="K103" s="126"/>
      <c r="L103" s="126"/>
      <c r="M103" s="126"/>
      <c r="N103" s="126"/>
      <c r="O103" s="126"/>
      <c r="P103" s="126"/>
      <c r="Q103" s="126"/>
      <c r="R103" s="126"/>
    </row>
    <row r="104" spans="1:18" ht="11.25">
      <c r="A104" s="168" t="s">
        <v>31</v>
      </c>
      <c r="B104" s="169"/>
      <c r="C104" s="170"/>
      <c r="D104" s="70">
        <f>D103+1</f>
        <v>26</v>
      </c>
      <c r="E104" s="70">
        <v>7</v>
      </c>
      <c r="F104" s="70">
        <v>1</v>
      </c>
      <c r="G104" s="73" t="s">
        <v>102</v>
      </c>
      <c r="H104" s="74">
        <v>240</v>
      </c>
      <c r="I104" s="77">
        <v>300</v>
      </c>
      <c r="J104" s="124">
        <f>J105</f>
        <v>5000</v>
      </c>
      <c r="K104" s="124">
        <f aca="true" t="shared" si="46" ref="K104:R104">K105</f>
        <v>0</v>
      </c>
      <c r="L104" s="124">
        <f t="shared" si="46"/>
        <v>0</v>
      </c>
      <c r="M104" s="124">
        <f t="shared" si="46"/>
        <v>0</v>
      </c>
      <c r="N104" s="124">
        <f t="shared" si="46"/>
        <v>0</v>
      </c>
      <c r="O104" s="124">
        <f t="shared" si="46"/>
        <v>0</v>
      </c>
      <c r="P104" s="124">
        <f t="shared" si="46"/>
        <v>0</v>
      </c>
      <c r="Q104" s="124">
        <f t="shared" si="46"/>
        <v>0</v>
      </c>
      <c r="R104" s="124">
        <f t="shared" si="46"/>
        <v>0</v>
      </c>
    </row>
    <row r="105" spans="1:18" ht="11.25">
      <c r="A105" s="162" t="s">
        <v>33</v>
      </c>
      <c r="B105" s="163"/>
      <c r="C105" s="164"/>
      <c r="D105" s="75">
        <f>D104+1</f>
        <v>27</v>
      </c>
      <c r="E105" s="75">
        <v>7</v>
      </c>
      <c r="F105" s="75">
        <v>1</v>
      </c>
      <c r="G105" s="76" t="s">
        <v>102</v>
      </c>
      <c r="H105" s="6">
        <v>244</v>
      </c>
      <c r="I105" s="4">
        <v>340</v>
      </c>
      <c r="J105" s="126">
        <f>J106</f>
        <v>5000</v>
      </c>
      <c r="K105" s="126">
        <f aca="true" t="shared" si="47" ref="K105:R105">K106</f>
        <v>0</v>
      </c>
      <c r="L105" s="126">
        <f t="shared" si="47"/>
        <v>0</v>
      </c>
      <c r="M105" s="126">
        <f t="shared" si="47"/>
        <v>0</v>
      </c>
      <c r="N105" s="126">
        <f t="shared" si="47"/>
        <v>0</v>
      </c>
      <c r="O105" s="126">
        <f t="shared" si="47"/>
        <v>0</v>
      </c>
      <c r="P105" s="126">
        <f t="shared" si="47"/>
        <v>0</v>
      </c>
      <c r="Q105" s="126">
        <f t="shared" si="47"/>
        <v>0</v>
      </c>
      <c r="R105" s="126">
        <f t="shared" si="47"/>
        <v>0</v>
      </c>
    </row>
    <row r="106" spans="1:18" ht="19.5" customHeight="1">
      <c r="A106" s="162" t="s">
        <v>139</v>
      </c>
      <c r="B106" s="163"/>
      <c r="C106" s="164"/>
      <c r="D106" s="75">
        <f>D105+1</f>
        <v>28</v>
      </c>
      <c r="E106" s="75">
        <v>7</v>
      </c>
      <c r="F106" s="75">
        <v>1</v>
      </c>
      <c r="G106" s="76" t="s">
        <v>102</v>
      </c>
      <c r="H106" s="6">
        <v>244</v>
      </c>
      <c r="I106" s="4">
        <v>346</v>
      </c>
      <c r="J106" s="126">
        <f>'расчеты м 2023'!D96</f>
        <v>5000</v>
      </c>
      <c r="K106" s="126"/>
      <c r="L106" s="126"/>
      <c r="M106" s="126"/>
      <c r="N106" s="126"/>
      <c r="O106" s="126"/>
      <c r="P106" s="126"/>
      <c r="Q106" s="126"/>
      <c r="R106" s="126"/>
    </row>
    <row r="107" spans="1:18" ht="19.5" customHeight="1">
      <c r="A107" s="174" t="s">
        <v>105</v>
      </c>
      <c r="B107" s="175"/>
      <c r="C107" s="176"/>
      <c r="D107" s="72">
        <f t="shared" si="36"/>
        <v>29</v>
      </c>
      <c r="E107" s="72">
        <v>7</v>
      </c>
      <c r="F107" s="72">
        <v>1</v>
      </c>
      <c r="G107" s="73" t="s">
        <v>106</v>
      </c>
      <c r="H107" s="78"/>
      <c r="I107" s="79"/>
      <c r="J107" s="125">
        <f>J108</f>
        <v>2988574</v>
      </c>
      <c r="K107" s="125">
        <f aca="true" t="shared" si="48" ref="K107:R108">K108</f>
        <v>0</v>
      </c>
      <c r="L107" s="125">
        <f t="shared" si="48"/>
        <v>0</v>
      </c>
      <c r="M107" s="125">
        <f t="shared" si="48"/>
        <v>0</v>
      </c>
      <c r="N107" s="125">
        <f t="shared" si="48"/>
        <v>0</v>
      </c>
      <c r="O107" s="125">
        <f t="shared" si="48"/>
        <v>0</v>
      </c>
      <c r="P107" s="125">
        <f t="shared" si="48"/>
        <v>0</v>
      </c>
      <c r="Q107" s="125">
        <f t="shared" si="48"/>
        <v>0</v>
      </c>
      <c r="R107" s="125">
        <f t="shared" si="48"/>
        <v>0</v>
      </c>
    </row>
    <row r="108" spans="1:18" ht="11.25" customHeight="1">
      <c r="A108" s="171" t="s">
        <v>19</v>
      </c>
      <c r="B108" s="172"/>
      <c r="C108" s="173"/>
      <c r="D108" s="70">
        <f t="shared" si="36"/>
        <v>30</v>
      </c>
      <c r="E108" s="70">
        <v>7</v>
      </c>
      <c r="F108" s="70">
        <v>1</v>
      </c>
      <c r="G108" s="71" t="s">
        <v>106</v>
      </c>
      <c r="H108" s="74">
        <v>240</v>
      </c>
      <c r="I108" s="77">
        <v>220</v>
      </c>
      <c r="J108" s="124">
        <f>J109</f>
        <v>2988574</v>
      </c>
      <c r="K108" s="124">
        <f t="shared" si="48"/>
        <v>0</v>
      </c>
      <c r="L108" s="124">
        <f t="shared" si="48"/>
        <v>0</v>
      </c>
      <c r="M108" s="124">
        <f t="shared" si="48"/>
        <v>0</v>
      </c>
      <c r="N108" s="124">
        <f t="shared" si="48"/>
        <v>0</v>
      </c>
      <c r="O108" s="124">
        <f t="shared" si="48"/>
        <v>0</v>
      </c>
      <c r="P108" s="124">
        <f t="shared" si="48"/>
        <v>0</v>
      </c>
      <c r="Q108" s="124">
        <f t="shared" si="48"/>
        <v>0</v>
      </c>
      <c r="R108" s="124">
        <f t="shared" si="48"/>
        <v>0</v>
      </c>
    </row>
    <row r="109" spans="1:18" ht="11.25" customHeight="1">
      <c r="A109" s="162" t="s">
        <v>29</v>
      </c>
      <c r="B109" s="163"/>
      <c r="C109" s="164"/>
      <c r="D109" s="75">
        <f t="shared" si="36"/>
        <v>31</v>
      </c>
      <c r="E109" s="75">
        <v>7</v>
      </c>
      <c r="F109" s="75">
        <v>1</v>
      </c>
      <c r="G109" s="76" t="s">
        <v>106</v>
      </c>
      <c r="H109" s="6">
        <v>244</v>
      </c>
      <c r="I109" s="4">
        <v>226</v>
      </c>
      <c r="J109" s="126">
        <f>питан23!F18</f>
        <v>2988574</v>
      </c>
      <c r="K109" s="126"/>
      <c r="L109" s="126"/>
      <c r="M109" s="126"/>
      <c r="N109" s="126"/>
      <c r="O109" s="126"/>
      <c r="P109" s="126"/>
      <c r="Q109" s="126"/>
      <c r="R109" s="126"/>
    </row>
    <row r="110" spans="1:20" ht="39" customHeight="1">
      <c r="A110" s="174" t="s">
        <v>65</v>
      </c>
      <c r="B110" s="175"/>
      <c r="C110" s="176"/>
      <c r="D110" s="72">
        <f>D109+1</f>
        <v>32</v>
      </c>
      <c r="E110" s="72">
        <v>7</v>
      </c>
      <c r="F110" s="72">
        <v>1</v>
      </c>
      <c r="G110" s="73" t="s">
        <v>100</v>
      </c>
      <c r="H110" s="78"/>
      <c r="I110" s="79"/>
      <c r="J110" s="125">
        <f aca="true" t="shared" si="49" ref="J110:R110">J111+J118+J124</f>
        <v>6528189</v>
      </c>
      <c r="K110" s="125">
        <f t="shared" si="49"/>
        <v>0</v>
      </c>
      <c r="L110" s="125">
        <f t="shared" si="49"/>
        <v>0</v>
      </c>
      <c r="M110" s="125">
        <f t="shared" si="49"/>
        <v>0</v>
      </c>
      <c r="N110" s="125">
        <f t="shared" si="49"/>
        <v>0</v>
      </c>
      <c r="O110" s="125">
        <f t="shared" si="49"/>
        <v>0</v>
      </c>
      <c r="P110" s="125">
        <f t="shared" si="49"/>
        <v>0</v>
      </c>
      <c r="Q110" s="125">
        <f t="shared" si="49"/>
        <v>0</v>
      </c>
      <c r="R110" s="125">
        <f t="shared" si="49"/>
        <v>0</v>
      </c>
      <c r="T110" s="116"/>
    </row>
    <row r="111" spans="1:18" ht="41.25" customHeight="1">
      <c r="A111" s="189" t="s">
        <v>83</v>
      </c>
      <c r="B111" s="190"/>
      <c r="C111" s="191"/>
      <c r="D111" s="80">
        <f t="shared" si="36"/>
        <v>33</v>
      </c>
      <c r="E111" s="80">
        <v>7</v>
      </c>
      <c r="F111" s="80">
        <v>1</v>
      </c>
      <c r="G111" s="81" t="s">
        <v>99</v>
      </c>
      <c r="H111" s="6"/>
      <c r="I111" s="4"/>
      <c r="J111" s="128">
        <f>J112+J115</f>
        <v>4853663</v>
      </c>
      <c r="K111" s="128">
        <f aca="true" t="shared" si="50" ref="K111:R111">K112+K115</f>
        <v>0</v>
      </c>
      <c r="L111" s="128">
        <f t="shared" si="50"/>
        <v>0</v>
      </c>
      <c r="M111" s="128">
        <f t="shared" si="50"/>
        <v>0</v>
      </c>
      <c r="N111" s="128">
        <f t="shared" si="50"/>
        <v>0</v>
      </c>
      <c r="O111" s="128">
        <f t="shared" si="50"/>
        <v>0</v>
      </c>
      <c r="P111" s="128">
        <f t="shared" si="50"/>
        <v>0</v>
      </c>
      <c r="Q111" s="128">
        <f t="shared" si="50"/>
        <v>0</v>
      </c>
      <c r="R111" s="128">
        <f t="shared" si="50"/>
        <v>0</v>
      </c>
    </row>
    <row r="112" spans="1:18" ht="19.5" customHeight="1">
      <c r="A112" s="168" t="s">
        <v>15</v>
      </c>
      <c r="B112" s="169"/>
      <c r="C112" s="170"/>
      <c r="D112" s="70">
        <f t="shared" si="36"/>
        <v>34</v>
      </c>
      <c r="E112" s="70">
        <v>7</v>
      </c>
      <c r="F112" s="70">
        <v>1</v>
      </c>
      <c r="G112" s="73" t="s">
        <v>99</v>
      </c>
      <c r="H112" s="74">
        <v>110</v>
      </c>
      <c r="I112" s="18">
        <v>210</v>
      </c>
      <c r="J112" s="125">
        <f>J113+J114</f>
        <v>4838663</v>
      </c>
      <c r="K112" s="125">
        <f aca="true" t="shared" si="51" ref="K112:R112">K113+K114</f>
        <v>0</v>
      </c>
      <c r="L112" s="125">
        <f t="shared" si="51"/>
        <v>0</v>
      </c>
      <c r="M112" s="125">
        <f t="shared" si="51"/>
        <v>0</v>
      </c>
      <c r="N112" s="125">
        <f t="shared" si="51"/>
        <v>0</v>
      </c>
      <c r="O112" s="125">
        <f t="shared" si="51"/>
        <v>0</v>
      </c>
      <c r="P112" s="125">
        <f t="shared" si="51"/>
        <v>0</v>
      </c>
      <c r="Q112" s="125">
        <f t="shared" si="51"/>
        <v>0</v>
      </c>
      <c r="R112" s="125">
        <f t="shared" si="51"/>
        <v>0</v>
      </c>
    </row>
    <row r="113" spans="1:18" ht="11.25">
      <c r="A113" s="180" t="s">
        <v>16</v>
      </c>
      <c r="B113" s="181"/>
      <c r="C113" s="182"/>
      <c r="D113" s="75">
        <f t="shared" si="36"/>
        <v>35</v>
      </c>
      <c r="E113" s="75">
        <v>7</v>
      </c>
      <c r="F113" s="75">
        <v>1</v>
      </c>
      <c r="G113" s="81" t="s">
        <v>99</v>
      </c>
      <c r="H113" s="6">
        <v>111</v>
      </c>
      <c r="I113" s="5">
        <v>211</v>
      </c>
      <c r="J113" s="126">
        <f>'расч об 2023'!D16</f>
        <v>3712855</v>
      </c>
      <c r="K113" s="126"/>
      <c r="L113" s="126"/>
      <c r="M113" s="126"/>
      <c r="N113" s="126"/>
      <c r="O113" s="126"/>
      <c r="P113" s="126"/>
      <c r="Q113" s="126"/>
      <c r="R113" s="126"/>
    </row>
    <row r="114" spans="1:18" ht="11.25">
      <c r="A114" s="162" t="s">
        <v>17</v>
      </c>
      <c r="B114" s="163"/>
      <c r="C114" s="164"/>
      <c r="D114" s="75">
        <f t="shared" si="36"/>
        <v>36</v>
      </c>
      <c r="E114" s="75">
        <v>7</v>
      </c>
      <c r="F114" s="75">
        <v>1</v>
      </c>
      <c r="G114" s="76" t="s">
        <v>99</v>
      </c>
      <c r="H114" s="6">
        <v>119</v>
      </c>
      <c r="I114" s="5">
        <v>213</v>
      </c>
      <c r="J114" s="126">
        <f>'расч об 2023'!D26</f>
        <v>1125808</v>
      </c>
      <c r="K114" s="126"/>
      <c r="L114" s="126"/>
      <c r="M114" s="126"/>
      <c r="N114" s="126"/>
      <c r="O114" s="126"/>
      <c r="P114" s="126"/>
      <c r="Q114" s="126"/>
      <c r="R114" s="126"/>
    </row>
    <row r="115" spans="1:18" s="137" customFormat="1" ht="11.25">
      <c r="A115" s="177" t="s">
        <v>155</v>
      </c>
      <c r="B115" s="178"/>
      <c r="C115" s="179"/>
      <c r="D115" s="70">
        <f t="shared" si="36"/>
        <v>37</v>
      </c>
      <c r="E115" s="70">
        <v>7</v>
      </c>
      <c r="F115" s="70">
        <v>1</v>
      </c>
      <c r="G115" s="71" t="s">
        <v>99</v>
      </c>
      <c r="H115" s="74">
        <v>110</v>
      </c>
      <c r="I115" s="18">
        <v>260</v>
      </c>
      <c r="J115" s="124">
        <f>J116+J117</f>
        <v>15000</v>
      </c>
      <c r="K115" s="124">
        <f aca="true" t="shared" si="52" ref="K115:R115">K116</f>
        <v>0</v>
      </c>
      <c r="L115" s="124">
        <f t="shared" si="52"/>
        <v>0</v>
      </c>
      <c r="M115" s="124">
        <f t="shared" si="52"/>
        <v>0</v>
      </c>
      <c r="N115" s="124">
        <f t="shared" si="52"/>
        <v>0</v>
      </c>
      <c r="O115" s="124">
        <f t="shared" si="52"/>
        <v>0</v>
      </c>
      <c r="P115" s="124">
        <f t="shared" si="52"/>
        <v>0</v>
      </c>
      <c r="Q115" s="124">
        <f t="shared" si="52"/>
        <v>0</v>
      </c>
      <c r="R115" s="124">
        <f t="shared" si="52"/>
        <v>0</v>
      </c>
    </row>
    <row r="116" spans="1:18" ht="22.5" customHeight="1">
      <c r="A116" s="162" t="s">
        <v>156</v>
      </c>
      <c r="B116" s="163"/>
      <c r="C116" s="164"/>
      <c r="D116" s="75">
        <f t="shared" si="36"/>
        <v>38</v>
      </c>
      <c r="E116" s="75">
        <v>7</v>
      </c>
      <c r="F116" s="75">
        <v>1</v>
      </c>
      <c r="G116" s="76" t="s">
        <v>99</v>
      </c>
      <c r="H116" s="6">
        <v>112</v>
      </c>
      <c r="I116" s="5">
        <v>266</v>
      </c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1:18" ht="20.25" customHeight="1">
      <c r="A117" s="162" t="s">
        <v>156</v>
      </c>
      <c r="B117" s="163"/>
      <c r="C117" s="164"/>
      <c r="D117" s="75">
        <f>D116+1</f>
        <v>39</v>
      </c>
      <c r="E117" s="75">
        <v>7</v>
      </c>
      <c r="F117" s="75">
        <v>1</v>
      </c>
      <c r="G117" s="76" t="s">
        <v>99</v>
      </c>
      <c r="H117" s="6">
        <v>111</v>
      </c>
      <c r="I117" s="5">
        <v>266</v>
      </c>
      <c r="J117" s="126">
        <f>'расч об 2023'!G37</f>
        <v>15000</v>
      </c>
      <c r="K117" s="126"/>
      <c r="L117" s="126"/>
      <c r="M117" s="126"/>
      <c r="N117" s="126"/>
      <c r="O117" s="126"/>
      <c r="P117" s="126"/>
      <c r="Q117" s="126"/>
      <c r="R117" s="126"/>
    </row>
    <row r="118" spans="1:18" ht="41.25" customHeight="1">
      <c r="A118" s="189" t="s">
        <v>88</v>
      </c>
      <c r="B118" s="190"/>
      <c r="C118" s="191"/>
      <c r="D118" s="80">
        <f>D117+1</f>
        <v>40</v>
      </c>
      <c r="E118" s="80">
        <v>7</v>
      </c>
      <c r="F118" s="80">
        <v>1</v>
      </c>
      <c r="G118" s="81" t="s">
        <v>101</v>
      </c>
      <c r="H118" s="82"/>
      <c r="I118" s="59"/>
      <c r="J118" s="128">
        <f>J119+J122</f>
        <v>1617946</v>
      </c>
      <c r="K118" s="128">
        <f aca="true" t="shared" si="53" ref="K118:R118">K119+K122</f>
        <v>0</v>
      </c>
      <c r="L118" s="128">
        <f t="shared" si="53"/>
        <v>0</v>
      </c>
      <c r="M118" s="128">
        <f t="shared" si="53"/>
        <v>0</v>
      </c>
      <c r="N118" s="128">
        <f t="shared" si="53"/>
        <v>0</v>
      </c>
      <c r="O118" s="128">
        <f t="shared" si="53"/>
        <v>0</v>
      </c>
      <c r="P118" s="128">
        <f t="shared" si="53"/>
        <v>0</v>
      </c>
      <c r="Q118" s="128">
        <f t="shared" si="53"/>
        <v>0</v>
      </c>
      <c r="R118" s="128">
        <f t="shared" si="53"/>
        <v>0</v>
      </c>
    </row>
    <row r="119" spans="1:18" ht="15.75" customHeight="1">
      <c r="A119" s="168" t="s">
        <v>15</v>
      </c>
      <c r="B119" s="169"/>
      <c r="C119" s="170"/>
      <c r="D119" s="70">
        <f t="shared" si="36"/>
        <v>41</v>
      </c>
      <c r="E119" s="70">
        <v>7</v>
      </c>
      <c r="F119" s="70">
        <v>1</v>
      </c>
      <c r="G119" s="71" t="s">
        <v>101</v>
      </c>
      <c r="H119" s="74">
        <v>110</v>
      </c>
      <c r="I119" s="18">
        <v>210</v>
      </c>
      <c r="J119" s="124">
        <f>J120+J121</f>
        <v>1602946</v>
      </c>
      <c r="K119" s="124">
        <f aca="true" t="shared" si="54" ref="K119:R119">K120+K121</f>
        <v>0</v>
      </c>
      <c r="L119" s="124">
        <f t="shared" si="54"/>
        <v>0</v>
      </c>
      <c r="M119" s="124">
        <f t="shared" si="54"/>
        <v>0</v>
      </c>
      <c r="N119" s="124">
        <f t="shared" si="54"/>
        <v>0</v>
      </c>
      <c r="O119" s="124">
        <f t="shared" si="54"/>
        <v>0</v>
      </c>
      <c r="P119" s="124">
        <f t="shared" si="54"/>
        <v>0</v>
      </c>
      <c r="Q119" s="124">
        <f t="shared" si="54"/>
        <v>0</v>
      </c>
      <c r="R119" s="124">
        <f t="shared" si="54"/>
        <v>0</v>
      </c>
    </row>
    <row r="120" spans="1:18" ht="11.25">
      <c r="A120" s="180" t="s">
        <v>16</v>
      </c>
      <c r="B120" s="181"/>
      <c r="C120" s="182"/>
      <c r="D120" s="75">
        <f t="shared" si="36"/>
        <v>42</v>
      </c>
      <c r="E120" s="75">
        <v>7</v>
      </c>
      <c r="F120" s="75">
        <v>1</v>
      </c>
      <c r="G120" s="76" t="s">
        <v>101</v>
      </c>
      <c r="H120" s="6">
        <v>111</v>
      </c>
      <c r="I120" s="5">
        <v>211</v>
      </c>
      <c r="J120" s="126">
        <f>'расч об 2023'!D17</f>
        <v>1227666</v>
      </c>
      <c r="K120" s="126"/>
      <c r="L120" s="126"/>
      <c r="M120" s="126"/>
      <c r="N120" s="126"/>
      <c r="O120" s="126"/>
      <c r="P120" s="126"/>
      <c r="Q120" s="126"/>
      <c r="R120" s="126"/>
    </row>
    <row r="121" spans="1:18" ht="11.25">
      <c r="A121" s="162" t="s">
        <v>17</v>
      </c>
      <c r="B121" s="163"/>
      <c r="C121" s="164"/>
      <c r="D121" s="75">
        <f t="shared" si="36"/>
        <v>43</v>
      </c>
      <c r="E121" s="75">
        <v>7</v>
      </c>
      <c r="F121" s="75">
        <v>1</v>
      </c>
      <c r="G121" s="76" t="s">
        <v>101</v>
      </c>
      <c r="H121" s="6">
        <v>119</v>
      </c>
      <c r="I121" s="5">
        <v>213</v>
      </c>
      <c r="J121" s="126">
        <f>'расч об 2023'!D27</f>
        <v>375280</v>
      </c>
      <c r="K121" s="126"/>
      <c r="L121" s="126"/>
      <c r="M121" s="126"/>
      <c r="N121" s="126"/>
      <c r="O121" s="126"/>
      <c r="P121" s="126"/>
      <c r="Q121" s="126"/>
      <c r="R121" s="126"/>
    </row>
    <row r="122" spans="1:18" ht="11.25">
      <c r="A122" s="177" t="s">
        <v>155</v>
      </c>
      <c r="B122" s="178"/>
      <c r="C122" s="179"/>
      <c r="D122" s="70">
        <f t="shared" si="36"/>
        <v>44</v>
      </c>
      <c r="E122" s="70">
        <v>7</v>
      </c>
      <c r="F122" s="70">
        <v>1</v>
      </c>
      <c r="G122" s="71" t="s">
        <v>101</v>
      </c>
      <c r="H122" s="74">
        <v>110</v>
      </c>
      <c r="I122" s="18">
        <v>260</v>
      </c>
      <c r="J122" s="126">
        <f>J123</f>
        <v>15000</v>
      </c>
      <c r="K122" s="126">
        <f aca="true" t="shared" si="55" ref="K122:R122">K123</f>
        <v>0</v>
      </c>
      <c r="L122" s="126">
        <f t="shared" si="55"/>
        <v>0</v>
      </c>
      <c r="M122" s="126">
        <f t="shared" si="55"/>
        <v>0</v>
      </c>
      <c r="N122" s="126">
        <f t="shared" si="55"/>
        <v>0</v>
      </c>
      <c r="O122" s="126">
        <f t="shared" si="55"/>
        <v>0</v>
      </c>
      <c r="P122" s="126">
        <f t="shared" si="55"/>
        <v>0</v>
      </c>
      <c r="Q122" s="126">
        <f t="shared" si="55"/>
        <v>0</v>
      </c>
      <c r="R122" s="126">
        <f t="shared" si="55"/>
        <v>0</v>
      </c>
    </row>
    <row r="123" spans="1:18" ht="22.5" customHeight="1">
      <c r="A123" s="162" t="s">
        <v>156</v>
      </c>
      <c r="B123" s="163"/>
      <c r="C123" s="164"/>
      <c r="D123" s="75">
        <f t="shared" si="36"/>
        <v>45</v>
      </c>
      <c r="E123" s="75">
        <v>7</v>
      </c>
      <c r="F123" s="75">
        <v>1</v>
      </c>
      <c r="G123" s="76" t="s">
        <v>101</v>
      </c>
      <c r="H123" s="6">
        <v>111</v>
      </c>
      <c r="I123" s="5">
        <v>266</v>
      </c>
      <c r="J123" s="126">
        <f>'расч об 2023'!G36</f>
        <v>15000</v>
      </c>
      <c r="K123" s="126"/>
      <c r="L123" s="126"/>
      <c r="M123" s="126"/>
      <c r="N123" s="126"/>
      <c r="O123" s="126"/>
      <c r="P123" s="126"/>
      <c r="Q123" s="126"/>
      <c r="R123" s="126"/>
    </row>
    <row r="124" spans="1:18" ht="41.25" customHeight="1">
      <c r="A124" s="189" t="s">
        <v>84</v>
      </c>
      <c r="B124" s="190"/>
      <c r="C124" s="191"/>
      <c r="D124" s="75">
        <f t="shared" si="36"/>
        <v>46</v>
      </c>
      <c r="E124" s="80">
        <v>7</v>
      </c>
      <c r="F124" s="80">
        <v>1</v>
      </c>
      <c r="G124" s="81" t="s">
        <v>103</v>
      </c>
      <c r="H124" s="82"/>
      <c r="I124" s="59"/>
      <c r="J124" s="128">
        <f>J125</f>
        <v>56580</v>
      </c>
      <c r="K124" s="128">
        <f aca="true" t="shared" si="56" ref="K124:R126">K125</f>
        <v>0</v>
      </c>
      <c r="L124" s="128">
        <f t="shared" si="56"/>
        <v>0</v>
      </c>
      <c r="M124" s="128">
        <f t="shared" si="56"/>
        <v>0</v>
      </c>
      <c r="N124" s="128">
        <f t="shared" si="56"/>
        <v>0</v>
      </c>
      <c r="O124" s="128">
        <f t="shared" si="56"/>
        <v>0</v>
      </c>
      <c r="P124" s="128">
        <f t="shared" si="56"/>
        <v>0</v>
      </c>
      <c r="Q124" s="128">
        <f t="shared" si="56"/>
        <v>0</v>
      </c>
      <c r="R124" s="128">
        <f t="shared" si="56"/>
        <v>0</v>
      </c>
    </row>
    <row r="125" spans="1:18" ht="11.25">
      <c r="A125" s="168" t="s">
        <v>31</v>
      </c>
      <c r="B125" s="169"/>
      <c r="C125" s="170"/>
      <c r="D125" s="70">
        <f t="shared" si="36"/>
        <v>47</v>
      </c>
      <c r="E125" s="70">
        <v>7</v>
      </c>
      <c r="F125" s="70">
        <v>1</v>
      </c>
      <c r="G125" s="71" t="s">
        <v>103</v>
      </c>
      <c r="H125" s="74">
        <v>240</v>
      </c>
      <c r="I125" s="18">
        <v>300</v>
      </c>
      <c r="J125" s="124">
        <f>J126</f>
        <v>56580</v>
      </c>
      <c r="K125" s="124">
        <f t="shared" si="56"/>
        <v>0</v>
      </c>
      <c r="L125" s="124">
        <f t="shared" si="56"/>
        <v>0</v>
      </c>
      <c r="M125" s="124">
        <f t="shared" si="56"/>
        <v>0</v>
      </c>
      <c r="N125" s="124">
        <f t="shared" si="56"/>
        <v>0</v>
      </c>
      <c r="O125" s="124">
        <f t="shared" si="56"/>
        <v>0</v>
      </c>
      <c r="P125" s="124">
        <f t="shared" si="56"/>
        <v>0</v>
      </c>
      <c r="Q125" s="124">
        <f t="shared" si="56"/>
        <v>0</v>
      </c>
      <c r="R125" s="124">
        <f t="shared" si="56"/>
        <v>0</v>
      </c>
    </row>
    <row r="126" spans="1:18" ht="11.25">
      <c r="A126" s="162" t="s">
        <v>33</v>
      </c>
      <c r="B126" s="163"/>
      <c r="C126" s="164"/>
      <c r="D126" s="75">
        <f t="shared" si="36"/>
        <v>48</v>
      </c>
      <c r="E126" s="75">
        <v>7</v>
      </c>
      <c r="F126" s="75">
        <v>1</v>
      </c>
      <c r="G126" s="76" t="s">
        <v>103</v>
      </c>
      <c r="H126" s="6">
        <v>244</v>
      </c>
      <c r="I126" s="5">
        <v>340</v>
      </c>
      <c r="J126" s="126">
        <f>J127</f>
        <v>56580</v>
      </c>
      <c r="K126" s="126">
        <f t="shared" si="56"/>
        <v>0</v>
      </c>
      <c r="L126" s="126">
        <f t="shared" si="56"/>
        <v>0</v>
      </c>
      <c r="M126" s="126">
        <f t="shared" si="56"/>
        <v>0</v>
      </c>
      <c r="N126" s="126">
        <f t="shared" si="56"/>
        <v>0</v>
      </c>
      <c r="O126" s="126">
        <f t="shared" si="56"/>
        <v>0</v>
      </c>
      <c r="P126" s="126">
        <f t="shared" si="56"/>
        <v>0</v>
      </c>
      <c r="Q126" s="126">
        <f t="shared" si="56"/>
        <v>0</v>
      </c>
      <c r="R126" s="126">
        <f t="shared" si="56"/>
        <v>0</v>
      </c>
    </row>
    <row r="127" spans="1:18" ht="21" customHeight="1">
      <c r="A127" s="162" t="s">
        <v>139</v>
      </c>
      <c r="B127" s="163"/>
      <c r="C127" s="164"/>
      <c r="D127" s="75">
        <f t="shared" si="36"/>
        <v>49</v>
      </c>
      <c r="E127" s="75">
        <v>7</v>
      </c>
      <c r="F127" s="75">
        <v>1</v>
      </c>
      <c r="G127" s="76" t="s">
        <v>103</v>
      </c>
      <c r="H127" s="6">
        <v>244</v>
      </c>
      <c r="I127" s="5">
        <v>346</v>
      </c>
      <c r="J127" s="126">
        <f>'расч об 2023'!D47</f>
        <v>56580</v>
      </c>
      <c r="K127" s="126"/>
      <c r="L127" s="126"/>
      <c r="M127" s="126"/>
      <c r="N127" s="126"/>
      <c r="O127" s="126"/>
      <c r="P127" s="126"/>
      <c r="Q127" s="126"/>
      <c r="R127" s="126"/>
    </row>
    <row r="128" spans="1:18" ht="29.25" customHeight="1">
      <c r="A128" s="174" t="s">
        <v>66</v>
      </c>
      <c r="B128" s="175"/>
      <c r="C128" s="176"/>
      <c r="D128" s="70">
        <f>D127+1</f>
        <v>50</v>
      </c>
      <c r="E128" s="72">
        <v>7</v>
      </c>
      <c r="F128" s="72">
        <v>1</v>
      </c>
      <c r="G128" s="73" t="s">
        <v>104</v>
      </c>
      <c r="H128" s="78"/>
      <c r="I128" s="24"/>
      <c r="J128" s="125">
        <f>J129</f>
        <v>5918</v>
      </c>
      <c r="K128" s="125">
        <f aca="true" t="shared" si="57" ref="K128:R128">K129</f>
        <v>0</v>
      </c>
      <c r="L128" s="125">
        <f t="shared" si="57"/>
        <v>0</v>
      </c>
      <c r="M128" s="125">
        <f t="shared" si="57"/>
        <v>0</v>
      </c>
      <c r="N128" s="125">
        <f t="shared" si="57"/>
        <v>0</v>
      </c>
      <c r="O128" s="125">
        <f t="shared" si="57"/>
        <v>0</v>
      </c>
      <c r="P128" s="125">
        <f t="shared" si="57"/>
        <v>0</v>
      </c>
      <c r="Q128" s="125">
        <f t="shared" si="57"/>
        <v>0</v>
      </c>
      <c r="R128" s="125">
        <f t="shared" si="57"/>
        <v>0</v>
      </c>
    </row>
    <row r="129" spans="1:18" ht="11.25">
      <c r="A129" s="168" t="s">
        <v>30</v>
      </c>
      <c r="B129" s="169"/>
      <c r="C129" s="170"/>
      <c r="D129" s="70">
        <f t="shared" si="36"/>
        <v>51</v>
      </c>
      <c r="E129" s="70">
        <v>7</v>
      </c>
      <c r="F129" s="70">
        <v>1</v>
      </c>
      <c r="G129" s="71" t="s">
        <v>104</v>
      </c>
      <c r="H129" s="74">
        <v>850</v>
      </c>
      <c r="I129" s="77">
        <v>290</v>
      </c>
      <c r="J129" s="124">
        <f>J130+J131</f>
        <v>5918</v>
      </c>
      <c r="K129" s="124">
        <f aca="true" t="shared" si="58" ref="K129:R129">K130+K131</f>
        <v>0</v>
      </c>
      <c r="L129" s="124">
        <f t="shared" si="58"/>
        <v>0</v>
      </c>
      <c r="M129" s="124">
        <f t="shared" si="58"/>
        <v>0</v>
      </c>
      <c r="N129" s="124">
        <f t="shared" si="58"/>
        <v>0</v>
      </c>
      <c r="O129" s="124">
        <f t="shared" si="58"/>
        <v>0</v>
      </c>
      <c r="P129" s="124">
        <f t="shared" si="58"/>
        <v>0</v>
      </c>
      <c r="Q129" s="124">
        <f t="shared" si="58"/>
        <v>0</v>
      </c>
      <c r="R129" s="124">
        <f t="shared" si="58"/>
        <v>0</v>
      </c>
    </row>
    <row r="130" spans="1:18" ht="11.25">
      <c r="A130" s="162" t="s">
        <v>140</v>
      </c>
      <c r="B130" s="163"/>
      <c r="C130" s="164"/>
      <c r="D130" s="75">
        <f t="shared" si="36"/>
        <v>52</v>
      </c>
      <c r="E130" s="75">
        <v>7</v>
      </c>
      <c r="F130" s="75">
        <v>1</v>
      </c>
      <c r="G130" s="76" t="s">
        <v>104</v>
      </c>
      <c r="H130" s="6">
        <v>851</v>
      </c>
      <c r="I130" s="4">
        <v>291</v>
      </c>
      <c r="J130" s="126">
        <f>налог23!D15</f>
        <v>5918</v>
      </c>
      <c r="K130" s="126"/>
      <c r="L130" s="126"/>
      <c r="M130" s="126"/>
      <c r="N130" s="126"/>
      <c r="O130" s="126"/>
      <c r="P130" s="126"/>
      <c r="Q130" s="126"/>
      <c r="R130" s="126"/>
    </row>
    <row r="131" spans="1:18" ht="20.25" customHeight="1">
      <c r="A131" s="162" t="s">
        <v>141</v>
      </c>
      <c r="B131" s="163"/>
      <c r="C131" s="164"/>
      <c r="D131" s="75">
        <f>D130+1</f>
        <v>53</v>
      </c>
      <c r="E131" s="75">
        <v>7</v>
      </c>
      <c r="F131" s="75">
        <v>1</v>
      </c>
      <c r="G131" s="76" t="s">
        <v>104</v>
      </c>
      <c r="H131" s="6">
        <v>853</v>
      </c>
      <c r="I131" s="4">
        <v>292</v>
      </c>
      <c r="J131" s="126">
        <f>налог23!D23</f>
        <v>0</v>
      </c>
      <c r="K131" s="126"/>
      <c r="L131" s="126"/>
      <c r="M131" s="126"/>
      <c r="N131" s="126"/>
      <c r="O131" s="126"/>
      <c r="P131" s="126"/>
      <c r="Q131" s="126"/>
      <c r="R131" s="126"/>
    </row>
    <row r="132" spans="1:18" ht="20.25" customHeight="1">
      <c r="A132" s="165" t="s">
        <v>157</v>
      </c>
      <c r="B132" s="166"/>
      <c r="C132" s="167"/>
      <c r="D132" s="119">
        <f aca="true" t="shared" si="59" ref="D132:D141">D131+1</f>
        <v>54</v>
      </c>
      <c r="E132" s="119">
        <v>7</v>
      </c>
      <c r="F132" s="119">
        <v>1</v>
      </c>
      <c r="G132" s="120" t="s">
        <v>158</v>
      </c>
      <c r="H132" s="129"/>
      <c r="I132" s="130"/>
      <c r="J132" s="138">
        <f aca="true" t="shared" si="60" ref="J132:P132">J133+J145+J152+J148</f>
        <v>3000</v>
      </c>
      <c r="K132" s="138">
        <f t="shared" si="60"/>
        <v>0</v>
      </c>
      <c r="L132" s="138">
        <f t="shared" si="60"/>
        <v>0</v>
      </c>
      <c r="M132" s="138">
        <f t="shared" si="60"/>
        <v>11141318</v>
      </c>
      <c r="N132" s="138">
        <f t="shared" si="60"/>
        <v>0</v>
      </c>
      <c r="O132" s="138">
        <f t="shared" si="60"/>
        <v>0</v>
      </c>
      <c r="P132" s="138">
        <f t="shared" si="60"/>
        <v>11206020</v>
      </c>
      <c r="Q132" s="138">
        <f>Q133+Q145+Q152</f>
        <v>0</v>
      </c>
      <c r="R132" s="138">
        <f>R133+R145+R152</f>
        <v>0</v>
      </c>
    </row>
    <row r="133" spans="1:18" ht="21" customHeight="1">
      <c r="A133" s="168" t="s">
        <v>159</v>
      </c>
      <c r="B133" s="169"/>
      <c r="C133" s="170"/>
      <c r="D133" s="70">
        <f t="shared" si="59"/>
        <v>55</v>
      </c>
      <c r="E133" s="70">
        <v>7</v>
      </c>
      <c r="F133" s="70">
        <v>1</v>
      </c>
      <c r="G133" s="71" t="s">
        <v>160</v>
      </c>
      <c r="H133" s="74"/>
      <c r="I133" s="77"/>
      <c r="J133" s="124">
        <f>J134+J137</f>
        <v>0</v>
      </c>
      <c r="K133" s="124">
        <f aca="true" t="shared" si="61" ref="K133:R133">K134+K137</f>
        <v>0</v>
      </c>
      <c r="L133" s="124">
        <f t="shared" si="61"/>
        <v>0</v>
      </c>
      <c r="M133" s="124">
        <f t="shared" si="61"/>
        <v>2459648</v>
      </c>
      <c r="N133" s="124">
        <f t="shared" si="61"/>
        <v>0</v>
      </c>
      <c r="O133" s="124">
        <f t="shared" si="61"/>
        <v>0</v>
      </c>
      <c r="P133" s="124">
        <f t="shared" si="61"/>
        <v>2433930</v>
      </c>
      <c r="Q133" s="124">
        <f t="shared" si="61"/>
        <v>0</v>
      </c>
      <c r="R133" s="124">
        <f t="shared" si="61"/>
        <v>0</v>
      </c>
    </row>
    <row r="134" spans="1:18" s="132" customFormat="1" ht="18.75" customHeight="1">
      <c r="A134" s="174" t="s">
        <v>15</v>
      </c>
      <c r="B134" s="175"/>
      <c r="C134" s="176"/>
      <c r="D134" s="72">
        <f t="shared" si="59"/>
        <v>56</v>
      </c>
      <c r="E134" s="72">
        <v>7</v>
      </c>
      <c r="F134" s="72">
        <v>1</v>
      </c>
      <c r="G134" s="73" t="s">
        <v>160</v>
      </c>
      <c r="H134" s="78">
        <v>110</v>
      </c>
      <c r="I134" s="79">
        <v>210</v>
      </c>
      <c r="J134" s="125">
        <f>J135+J136</f>
        <v>0</v>
      </c>
      <c r="K134" s="125">
        <f aca="true" t="shared" si="62" ref="K134:R134">K135+K136</f>
        <v>0</v>
      </c>
      <c r="L134" s="125">
        <f t="shared" si="62"/>
        <v>0</v>
      </c>
      <c r="M134" s="125">
        <f t="shared" si="62"/>
        <v>1100840</v>
      </c>
      <c r="N134" s="125">
        <f t="shared" si="62"/>
        <v>0</v>
      </c>
      <c r="O134" s="125">
        <f t="shared" si="62"/>
        <v>0</v>
      </c>
      <c r="P134" s="125">
        <f t="shared" si="62"/>
        <v>1100840</v>
      </c>
      <c r="Q134" s="125">
        <f t="shared" si="62"/>
        <v>0</v>
      </c>
      <c r="R134" s="125">
        <f t="shared" si="62"/>
        <v>0</v>
      </c>
    </row>
    <row r="135" spans="1:18" ht="11.25">
      <c r="A135" s="162" t="s">
        <v>16</v>
      </c>
      <c r="B135" s="163"/>
      <c r="C135" s="164"/>
      <c r="D135" s="75">
        <f t="shared" si="59"/>
        <v>57</v>
      </c>
      <c r="E135" s="75">
        <v>7</v>
      </c>
      <c r="F135" s="75">
        <v>1</v>
      </c>
      <c r="G135" s="76" t="s">
        <v>160</v>
      </c>
      <c r="H135" s="6">
        <v>111</v>
      </c>
      <c r="I135" s="4">
        <v>211</v>
      </c>
      <c r="J135" s="126"/>
      <c r="K135" s="126"/>
      <c r="L135" s="126"/>
      <c r="M135" s="126">
        <f>'расчеты м 2024'!D14</f>
        <v>845500</v>
      </c>
      <c r="N135" s="126"/>
      <c r="O135" s="126"/>
      <c r="P135" s="126">
        <f>'расчеты м 2025'!D14</f>
        <v>845500</v>
      </c>
      <c r="Q135" s="126"/>
      <c r="R135" s="126"/>
    </row>
    <row r="136" spans="1:18" ht="11.25">
      <c r="A136" s="162" t="s">
        <v>17</v>
      </c>
      <c r="B136" s="163"/>
      <c r="C136" s="164"/>
      <c r="D136" s="75">
        <f t="shared" si="59"/>
        <v>58</v>
      </c>
      <c r="E136" s="75">
        <v>7</v>
      </c>
      <c r="F136" s="75">
        <v>1</v>
      </c>
      <c r="G136" s="76" t="s">
        <v>160</v>
      </c>
      <c r="H136" s="6">
        <v>119</v>
      </c>
      <c r="I136" s="4">
        <v>213</v>
      </c>
      <c r="J136" s="126"/>
      <c r="K136" s="126"/>
      <c r="L136" s="126"/>
      <c r="M136" s="126">
        <f>'расчеты м 2024'!D34</f>
        <v>255340</v>
      </c>
      <c r="N136" s="126"/>
      <c r="O136" s="126"/>
      <c r="P136" s="126">
        <f>'расчеты м 2025'!D32</f>
        <v>255340</v>
      </c>
      <c r="Q136" s="126"/>
      <c r="R136" s="126"/>
    </row>
    <row r="137" spans="1:18" s="132" customFormat="1" ht="11.25">
      <c r="A137" s="171" t="s">
        <v>19</v>
      </c>
      <c r="B137" s="172"/>
      <c r="C137" s="173"/>
      <c r="D137" s="72">
        <f t="shared" si="59"/>
        <v>59</v>
      </c>
      <c r="E137" s="72">
        <v>7</v>
      </c>
      <c r="F137" s="72">
        <v>1</v>
      </c>
      <c r="G137" s="73" t="s">
        <v>160</v>
      </c>
      <c r="H137" s="78">
        <v>240</v>
      </c>
      <c r="I137" s="79">
        <v>220</v>
      </c>
      <c r="J137" s="125">
        <f>J139+J138</f>
        <v>0</v>
      </c>
      <c r="K137" s="125">
        <f aca="true" t="shared" si="63" ref="K137:R137">K139+K138</f>
        <v>0</v>
      </c>
      <c r="L137" s="125">
        <f t="shared" si="63"/>
        <v>0</v>
      </c>
      <c r="M137" s="125">
        <f t="shared" si="63"/>
        <v>1358808</v>
      </c>
      <c r="N137" s="125">
        <f t="shared" si="63"/>
        <v>0</v>
      </c>
      <c r="O137" s="125">
        <f t="shared" si="63"/>
        <v>0</v>
      </c>
      <c r="P137" s="125">
        <f t="shared" si="63"/>
        <v>1333090</v>
      </c>
      <c r="Q137" s="125">
        <f t="shared" si="63"/>
        <v>0</v>
      </c>
      <c r="R137" s="125">
        <f t="shared" si="63"/>
        <v>0</v>
      </c>
    </row>
    <row r="138" spans="1:18" ht="11.25">
      <c r="A138" s="142" t="s">
        <v>21</v>
      </c>
      <c r="B138" s="143"/>
      <c r="C138" s="144"/>
      <c r="D138" s="75">
        <f>D137+1</f>
        <v>60</v>
      </c>
      <c r="E138" s="75">
        <v>7</v>
      </c>
      <c r="F138" s="75">
        <v>1</v>
      </c>
      <c r="G138" s="76" t="s">
        <v>160</v>
      </c>
      <c r="H138" s="6">
        <v>244</v>
      </c>
      <c r="I138" s="4">
        <v>221</v>
      </c>
      <c r="J138" s="126"/>
      <c r="K138" s="126"/>
      <c r="L138" s="126"/>
      <c r="M138" s="126">
        <f>'расчеты м 2024'!G46</f>
        <v>25718</v>
      </c>
      <c r="N138" s="126"/>
      <c r="O138" s="126"/>
      <c r="P138" s="126"/>
      <c r="Q138" s="126"/>
      <c r="R138" s="126"/>
    </row>
    <row r="139" spans="1:18" ht="11.25">
      <c r="A139" s="180" t="s">
        <v>22</v>
      </c>
      <c r="B139" s="181"/>
      <c r="C139" s="182"/>
      <c r="D139" s="75">
        <f>D138+1</f>
        <v>61</v>
      </c>
      <c r="E139" s="75">
        <v>7</v>
      </c>
      <c r="F139" s="75">
        <v>1</v>
      </c>
      <c r="G139" s="76" t="s">
        <v>160</v>
      </c>
      <c r="H139" s="6">
        <v>244</v>
      </c>
      <c r="I139" s="4">
        <v>223</v>
      </c>
      <c r="J139" s="126">
        <f>J140+J141+J142+J143+J144</f>
        <v>0</v>
      </c>
      <c r="K139" s="126">
        <f aca="true" t="shared" si="64" ref="K139:R139">K140+K141+K142+K143+K144</f>
        <v>0</v>
      </c>
      <c r="L139" s="126">
        <f t="shared" si="64"/>
        <v>0</v>
      </c>
      <c r="M139" s="126">
        <f t="shared" si="64"/>
        <v>1333090</v>
      </c>
      <c r="N139" s="126">
        <f t="shared" si="64"/>
        <v>0</v>
      </c>
      <c r="O139" s="126">
        <f t="shared" si="64"/>
        <v>0</v>
      </c>
      <c r="P139" s="126">
        <f t="shared" si="64"/>
        <v>1333090</v>
      </c>
      <c r="Q139" s="126">
        <f t="shared" si="64"/>
        <v>0</v>
      </c>
      <c r="R139" s="126">
        <f t="shared" si="64"/>
        <v>0</v>
      </c>
    </row>
    <row r="140" spans="1:18" ht="11.25">
      <c r="A140" s="186" t="s">
        <v>24</v>
      </c>
      <c r="B140" s="187"/>
      <c r="C140" s="188"/>
      <c r="D140" s="75">
        <f t="shared" si="59"/>
        <v>62</v>
      </c>
      <c r="E140" s="75">
        <v>7</v>
      </c>
      <c r="F140" s="75">
        <v>1</v>
      </c>
      <c r="G140" s="76" t="s">
        <v>160</v>
      </c>
      <c r="H140" s="6">
        <v>247</v>
      </c>
      <c r="I140" s="4">
        <v>223</v>
      </c>
      <c r="J140" s="126"/>
      <c r="K140" s="126"/>
      <c r="L140" s="126"/>
      <c r="M140" s="126">
        <f>'расчеты м 2024'!G53</f>
        <v>722220</v>
      </c>
      <c r="N140" s="126"/>
      <c r="O140" s="126"/>
      <c r="P140" s="126">
        <f>'расчеты м 2025'!G54</f>
        <v>722220</v>
      </c>
      <c r="Q140" s="126"/>
      <c r="R140" s="126"/>
    </row>
    <row r="141" spans="1:18" ht="11.25">
      <c r="A141" s="186" t="s">
        <v>25</v>
      </c>
      <c r="B141" s="187"/>
      <c r="C141" s="188"/>
      <c r="D141" s="75">
        <f t="shared" si="59"/>
        <v>63</v>
      </c>
      <c r="E141" s="75">
        <v>7</v>
      </c>
      <c r="F141" s="75">
        <v>1</v>
      </c>
      <c r="G141" s="76" t="s">
        <v>160</v>
      </c>
      <c r="H141" s="6">
        <v>247</v>
      </c>
      <c r="I141" s="4">
        <v>223</v>
      </c>
      <c r="J141" s="128"/>
      <c r="K141" s="128"/>
      <c r="L141" s="128"/>
      <c r="M141" s="126">
        <f>'расчеты м 2024'!G52</f>
        <v>378300</v>
      </c>
      <c r="N141" s="128"/>
      <c r="O141" s="128"/>
      <c r="P141" s="126">
        <f>'расчеты м 2025'!G53</f>
        <v>378300</v>
      </c>
      <c r="Q141" s="128"/>
      <c r="R141" s="128"/>
    </row>
    <row r="142" spans="1:18" ht="11.25" customHeight="1">
      <c r="A142" s="186" t="s">
        <v>26</v>
      </c>
      <c r="B142" s="187"/>
      <c r="C142" s="188"/>
      <c r="D142" s="80">
        <f aca="true" t="shared" si="65" ref="D142:D182">D141+1</f>
        <v>64</v>
      </c>
      <c r="E142" s="75">
        <v>7</v>
      </c>
      <c r="F142" s="75">
        <v>1</v>
      </c>
      <c r="G142" s="76" t="s">
        <v>160</v>
      </c>
      <c r="H142" s="6">
        <v>247</v>
      </c>
      <c r="I142" s="4">
        <v>223</v>
      </c>
      <c r="J142" s="128"/>
      <c r="K142" s="128"/>
      <c r="L142" s="128"/>
      <c r="M142" s="126">
        <f>'расчеты м 2024'!G54</f>
        <v>111950</v>
      </c>
      <c r="N142" s="128"/>
      <c r="O142" s="128"/>
      <c r="P142" s="126">
        <f>'расчеты м 2025'!G55</f>
        <v>111950</v>
      </c>
      <c r="Q142" s="128"/>
      <c r="R142" s="128"/>
    </row>
    <row r="143" spans="1:18" ht="11.25" customHeight="1">
      <c r="A143" s="186" t="s">
        <v>27</v>
      </c>
      <c r="B143" s="187"/>
      <c r="C143" s="188"/>
      <c r="D143" s="75">
        <f t="shared" si="65"/>
        <v>65</v>
      </c>
      <c r="E143" s="75">
        <v>7</v>
      </c>
      <c r="F143" s="75">
        <v>1</v>
      </c>
      <c r="G143" s="76" t="s">
        <v>160</v>
      </c>
      <c r="H143" s="6">
        <v>244</v>
      </c>
      <c r="I143" s="4">
        <v>223</v>
      </c>
      <c r="J143" s="126"/>
      <c r="K143" s="126"/>
      <c r="L143" s="126"/>
      <c r="M143" s="126">
        <f>'расчеты м 2024'!G55</f>
        <v>92610</v>
      </c>
      <c r="N143" s="126"/>
      <c r="O143" s="126"/>
      <c r="P143" s="126">
        <f>'расчеты м 2025'!G56</f>
        <v>92610</v>
      </c>
      <c r="Q143" s="126"/>
      <c r="R143" s="126"/>
    </row>
    <row r="144" spans="1:18" ht="11.25" customHeight="1">
      <c r="A144" s="186" t="s">
        <v>150</v>
      </c>
      <c r="B144" s="187"/>
      <c r="C144" s="188"/>
      <c r="D144" s="75">
        <f t="shared" si="65"/>
        <v>66</v>
      </c>
      <c r="E144" s="75">
        <v>7</v>
      </c>
      <c r="F144" s="75">
        <v>1</v>
      </c>
      <c r="G144" s="76" t="s">
        <v>160</v>
      </c>
      <c r="H144" s="6">
        <v>244</v>
      </c>
      <c r="I144" s="4">
        <v>223</v>
      </c>
      <c r="J144" s="126"/>
      <c r="K144" s="126"/>
      <c r="L144" s="126"/>
      <c r="M144" s="126">
        <f>'расчеты м 2024'!G56</f>
        <v>28010</v>
      </c>
      <c r="N144" s="126"/>
      <c r="O144" s="126"/>
      <c r="P144" s="126">
        <f>'расчеты м 2025'!G57</f>
        <v>28010</v>
      </c>
      <c r="Q144" s="126"/>
      <c r="R144" s="126"/>
    </row>
    <row r="145" spans="1:18" s="132" customFormat="1" ht="18" customHeight="1">
      <c r="A145" s="189" t="s">
        <v>161</v>
      </c>
      <c r="B145" s="190"/>
      <c r="C145" s="191"/>
      <c r="D145" s="75">
        <f t="shared" si="65"/>
        <v>67</v>
      </c>
      <c r="E145" s="80">
        <v>7</v>
      </c>
      <c r="F145" s="80">
        <v>1</v>
      </c>
      <c r="G145" s="81" t="s">
        <v>162</v>
      </c>
      <c r="H145" s="131"/>
      <c r="I145" s="131"/>
      <c r="J145" s="128">
        <f>J146</f>
        <v>0</v>
      </c>
      <c r="K145" s="128">
        <f aca="true" t="shared" si="66" ref="K145:R146">K146</f>
        <v>0</v>
      </c>
      <c r="L145" s="128">
        <f t="shared" si="66"/>
        <v>0</v>
      </c>
      <c r="M145" s="128">
        <f t="shared" si="66"/>
        <v>2153481</v>
      </c>
      <c r="N145" s="128">
        <f t="shared" si="66"/>
        <v>0</v>
      </c>
      <c r="O145" s="128">
        <f t="shared" si="66"/>
        <v>0</v>
      </c>
      <c r="P145" s="128">
        <f t="shared" si="66"/>
        <v>2243901</v>
      </c>
      <c r="Q145" s="128">
        <f t="shared" si="66"/>
        <v>0</v>
      </c>
      <c r="R145" s="128">
        <f t="shared" si="66"/>
        <v>0</v>
      </c>
    </row>
    <row r="146" spans="1:18" ht="11.25">
      <c r="A146" s="168" t="s">
        <v>19</v>
      </c>
      <c r="B146" s="169"/>
      <c r="C146" s="170"/>
      <c r="D146" s="75">
        <f t="shared" si="65"/>
        <v>68</v>
      </c>
      <c r="E146" s="75">
        <v>7</v>
      </c>
      <c r="F146" s="75">
        <v>1</v>
      </c>
      <c r="G146" s="76" t="s">
        <v>162</v>
      </c>
      <c r="H146" s="6">
        <v>240</v>
      </c>
      <c r="I146" s="112">
        <v>220</v>
      </c>
      <c r="J146" s="126">
        <f>J147</f>
        <v>0</v>
      </c>
      <c r="K146" s="126">
        <f t="shared" si="66"/>
        <v>0</v>
      </c>
      <c r="L146" s="126">
        <f t="shared" si="66"/>
        <v>0</v>
      </c>
      <c r="M146" s="126">
        <f t="shared" si="66"/>
        <v>2153481</v>
      </c>
      <c r="N146" s="126">
        <f t="shared" si="66"/>
        <v>0</v>
      </c>
      <c r="O146" s="126">
        <f t="shared" si="66"/>
        <v>0</v>
      </c>
      <c r="P146" s="126">
        <f t="shared" si="66"/>
        <v>2243901</v>
      </c>
      <c r="Q146" s="126">
        <f t="shared" si="66"/>
        <v>0</v>
      </c>
      <c r="R146" s="126">
        <f t="shared" si="66"/>
        <v>0</v>
      </c>
    </row>
    <row r="147" spans="1:18" ht="11.25">
      <c r="A147" s="162" t="s">
        <v>29</v>
      </c>
      <c r="B147" s="163"/>
      <c r="C147" s="164"/>
      <c r="D147" s="75">
        <f t="shared" si="65"/>
        <v>69</v>
      </c>
      <c r="E147" s="75">
        <v>7</v>
      </c>
      <c r="F147" s="75">
        <v>1</v>
      </c>
      <c r="G147" s="76" t="s">
        <v>162</v>
      </c>
      <c r="H147" s="6">
        <v>244</v>
      </c>
      <c r="I147" s="112">
        <v>226</v>
      </c>
      <c r="J147" s="126"/>
      <c r="K147" s="126"/>
      <c r="L147" s="126"/>
      <c r="M147" s="126">
        <f>питан24!F18</f>
        <v>2153481</v>
      </c>
      <c r="N147" s="126"/>
      <c r="O147" s="126"/>
      <c r="P147" s="126">
        <f>питан25!F18</f>
        <v>2243901</v>
      </c>
      <c r="Q147" s="126"/>
      <c r="R147" s="126"/>
    </row>
    <row r="148" spans="1:18" ht="11.25">
      <c r="A148" s="174" t="s">
        <v>172</v>
      </c>
      <c r="B148" s="175"/>
      <c r="C148" s="176"/>
      <c r="D148" s="72">
        <f>D147+1</f>
        <v>70</v>
      </c>
      <c r="E148" s="72">
        <v>7</v>
      </c>
      <c r="F148" s="72">
        <v>1</v>
      </c>
      <c r="G148" s="73" t="s">
        <v>173</v>
      </c>
      <c r="H148" s="6"/>
      <c r="I148" s="112"/>
      <c r="J148" s="125">
        <f>J149</f>
        <v>3000</v>
      </c>
      <c r="K148" s="125">
        <f aca="true" t="shared" si="67" ref="K148:R150">K149</f>
        <v>0</v>
      </c>
      <c r="L148" s="125">
        <f t="shared" si="67"/>
        <v>0</v>
      </c>
      <c r="M148" s="125">
        <f t="shared" si="67"/>
        <v>0</v>
      </c>
      <c r="N148" s="125">
        <f t="shared" si="67"/>
        <v>0</v>
      </c>
      <c r="O148" s="125">
        <f t="shared" si="67"/>
        <v>0</v>
      </c>
      <c r="P148" s="125">
        <f t="shared" si="67"/>
        <v>0</v>
      </c>
      <c r="Q148" s="125">
        <f t="shared" si="67"/>
        <v>0</v>
      </c>
      <c r="R148" s="125">
        <f t="shared" si="67"/>
        <v>0</v>
      </c>
    </row>
    <row r="149" spans="1:18" ht="11.25">
      <c r="A149" s="168" t="s">
        <v>31</v>
      </c>
      <c r="B149" s="169"/>
      <c r="C149" s="170"/>
      <c r="D149" s="70">
        <f t="shared" si="65"/>
        <v>71</v>
      </c>
      <c r="E149" s="70">
        <v>7</v>
      </c>
      <c r="F149" s="70">
        <v>1</v>
      </c>
      <c r="G149" s="71" t="s">
        <v>173</v>
      </c>
      <c r="H149" s="6">
        <v>240</v>
      </c>
      <c r="I149" s="112">
        <v>300</v>
      </c>
      <c r="J149" s="126">
        <f>J150</f>
        <v>3000</v>
      </c>
      <c r="K149" s="126">
        <f t="shared" si="67"/>
        <v>0</v>
      </c>
      <c r="L149" s="126">
        <f t="shared" si="67"/>
        <v>0</v>
      </c>
      <c r="M149" s="126">
        <f t="shared" si="67"/>
        <v>0</v>
      </c>
      <c r="N149" s="126">
        <f t="shared" si="67"/>
        <v>0</v>
      </c>
      <c r="O149" s="126">
        <f t="shared" si="67"/>
        <v>0</v>
      </c>
      <c r="P149" s="126">
        <f t="shared" si="67"/>
        <v>0</v>
      </c>
      <c r="Q149" s="126">
        <f t="shared" si="67"/>
        <v>0</v>
      </c>
      <c r="R149" s="126">
        <f t="shared" si="67"/>
        <v>0</v>
      </c>
    </row>
    <row r="150" spans="1:18" ht="11.25">
      <c r="A150" s="162" t="s">
        <v>33</v>
      </c>
      <c r="B150" s="163"/>
      <c r="C150" s="164"/>
      <c r="D150" s="75">
        <f t="shared" si="65"/>
        <v>72</v>
      </c>
      <c r="E150" s="75">
        <v>7</v>
      </c>
      <c r="F150" s="75">
        <v>1</v>
      </c>
      <c r="G150" s="76" t="s">
        <v>173</v>
      </c>
      <c r="H150" s="6">
        <v>244</v>
      </c>
      <c r="I150" s="112">
        <v>340</v>
      </c>
      <c r="J150" s="126">
        <f>J151</f>
        <v>3000</v>
      </c>
      <c r="K150" s="126">
        <f t="shared" si="67"/>
        <v>0</v>
      </c>
      <c r="L150" s="126">
        <f t="shared" si="67"/>
        <v>0</v>
      </c>
      <c r="M150" s="126">
        <f t="shared" si="67"/>
        <v>0</v>
      </c>
      <c r="N150" s="126">
        <f t="shared" si="67"/>
        <v>0</v>
      </c>
      <c r="O150" s="126">
        <f t="shared" si="67"/>
        <v>0</v>
      </c>
      <c r="P150" s="126">
        <f t="shared" si="67"/>
        <v>0</v>
      </c>
      <c r="Q150" s="126">
        <f t="shared" si="67"/>
        <v>0</v>
      </c>
      <c r="R150" s="126">
        <f t="shared" si="67"/>
        <v>0</v>
      </c>
    </row>
    <row r="151" spans="1:18" ht="21" customHeight="1">
      <c r="A151" s="162" t="s">
        <v>139</v>
      </c>
      <c r="B151" s="163"/>
      <c r="C151" s="164"/>
      <c r="D151" s="75">
        <f t="shared" si="65"/>
        <v>73</v>
      </c>
      <c r="E151" s="75">
        <v>7</v>
      </c>
      <c r="F151" s="75">
        <v>1</v>
      </c>
      <c r="G151" s="76" t="s">
        <v>173</v>
      </c>
      <c r="H151" s="6">
        <v>244</v>
      </c>
      <c r="I151" s="112">
        <v>346</v>
      </c>
      <c r="J151" s="126">
        <f>'расчеты м 2023'!D97</f>
        <v>3000</v>
      </c>
      <c r="K151" s="126"/>
      <c r="L151" s="126"/>
      <c r="M151" s="126"/>
      <c r="N151" s="126"/>
      <c r="O151" s="126"/>
      <c r="P151" s="126"/>
      <c r="Q151" s="126"/>
      <c r="R151" s="126"/>
    </row>
    <row r="152" spans="1:18" ht="38.25" customHeight="1">
      <c r="A152" s="174" t="s">
        <v>65</v>
      </c>
      <c r="B152" s="175"/>
      <c r="C152" s="176"/>
      <c r="D152" s="72">
        <f>D151+1</f>
        <v>74</v>
      </c>
      <c r="E152" s="72">
        <v>7</v>
      </c>
      <c r="F152" s="72">
        <v>1</v>
      </c>
      <c r="G152" s="73" t="s">
        <v>163</v>
      </c>
      <c r="H152" s="78"/>
      <c r="I152" s="141"/>
      <c r="J152" s="125">
        <f>J153+J157+J161</f>
        <v>0</v>
      </c>
      <c r="K152" s="125">
        <f aca="true" t="shared" si="68" ref="K152:R152">K153+K157+K161</f>
        <v>0</v>
      </c>
      <c r="L152" s="125">
        <f t="shared" si="68"/>
        <v>0</v>
      </c>
      <c r="M152" s="125">
        <f t="shared" si="68"/>
        <v>6528189</v>
      </c>
      <c r="N152" s="125">
        <f t="shared" si="68"/>
        <v>0</v>
      </c>
      <c r="O152" s="125">
        <f t="shared" si="68"/>
        <v>0</v>
      </c>
      <c r="P152" s="125">
        <f t="shared" si="68"/>
        <v>6528189</v>
      </c>
      <c r="Q152" s="125">
        <f t="shared" si="68"/>
        <v>0</v>
      </c>
      <c r="R152" s="125">
        <f t="shared" si="68"/>
        <v>0</v>
      </c>
    </row>
    <row r="153" spans="1:18" ht="42" customHeight="1">
      <c r="A153" s="189" t="s">
        <v>83</v>
      </c>
      <c r="B153" s="190"/>
      <c r="C153" s="191"/>
      <c r="D153" s="75">
        <f t="shared" si="65"/>
        <v>75</v>
      </c>
      <c r="E153" s="75">
        <v>7</v>
      </c>
      <c r="F153" s="75">
        <v>1</v>
      </c>
      <c r="G153" s="76" t="s">
        <v>164</v>
      </c>
      <c r="H153" s="6"/>
      <c r="I153" s="112"/>
      <c r="J153" s="126">
        <f>J154</f>
        <v>0</v>
      </c>
      <c r="K153" s="126">
        <f aca="true" t="shared" si="69" ref="K153:R153">K154</f>
        <v>0</v>
      </c>
      <c r="L153" s="126">
        <f t="shared" si="69"/>
        <v>0</v>
      </c>
      <c r="M153" s="126">
        <f t="shared" si="69"/>
        <v>4853663</v>
      </c>
      <c r="N153" s="126">
        <f t="shared" si="69"/>
        <v>0</v>
      </c>
      <c r="O153" s="126">
        <f t="shared" si="69"/>
        <v>0</v>
      </c>
      <c r="P153" s="126">
        <f>P154</f>
        <v>4853663</v>
      </c>
      <c r="Q153" s="126">
        <f t="shared" si="69"/>
        <v>0</v>
      </c>
      <c r="R153" s="126">
        <f t="shared" si="69"/>
        <v>0</v>
      </c>
    </row>
    <row r="154" spans="1:18" s="132" customFormat="1" ht="20.25" customHeight="1">
      <c r="A154" s="174" t="s">
        <v>15</v>
      </c>
      <c r="B154" s="175"/>
      <c r="C154" s="176"/>
      <c r="D154" s="80">
        <f t="shared" si="65"/>
        <v>76</v>
      </c>
      <c r="E154" s="80">
        <v>7</v>
      </c>
      <c r="F154" s="80">
        <v>1</v>
      </c>
      <c r="G154" s="81" t="s">
        <v>164</v>
      </c>
      <c r="H154" s="82">
        <v>110</v>
      </c>
      <c r="I154" s="131">
        <v>210</v>
      </c>
      <c r="J154" s="128">
        <f>J155+J156</f>
        <v>0</v>
      </c>
      <c r="K154" s="128">
        <f aca="true" t="shared" si="70" ref="K154:R154">K155+K156</f>
        <v>0</v>
      </c>
      <c r="L154" s="128">
        <f t="shared" si="70"/>
        <v>0</v>
      </c>
      <c r="M154" s="128">
        <f t="shared" si="70"/>
        <v>4853663</v>
      </c>
      <c r="N154" s="128">
        <f t="shared" si="70"/>
        <v>0</v>
      </c>
      <c r="O154" s="128">
        <f t="shared" si="70"/>
        <v>0</v>
      </c>
      <c r="P154" s="128">
        <f t="shared" si="70"/>
        <v>4853663</v>
      </c>
      <c r="Q154" s="128">
        <f t="shared" si="70"/>
        <v>0</v>
      </c>
      <c r="R154" s="128">
        <f t="shared" si="70"/>
        <v>0</v>
      </c>
    </row>
    <row r="155" spans="1:18" ht="11.25">
      <c r="A155" s="180" t="s">
        <v>16</v>
      </c>
      <c r="B155" s="181"/>
      <c r="C155" s="182"/>
      <c r="D155" s="75">
        <f t="shared" si="65"/>
        <v>77</v>
      </c>
      <c r="E155" s="75">
        <v>7</v>
      </c>
      <c r="F155" s="75">
        <v>1</v>
      </c>
      <c r="G155" s="76" t="s">
        <v>164</v>
      </c>
      <c r="H155" s="6">
        <v>111</v>
      </c>
      <c r="I155" s="112">
        <v>211</v>
      </c>
      <c r="J155" s="126"/>
      <c r="K155" s="126"/>
      <c r="L155" s="126"/>
      <c r="M155" s="126">
        <f>'расч об 2024'!D16</f>
        <v>3727852</v>
      </c>
      <c r="N155" s="126"/>
      <c r="O155" s="126"/>
      <c r="P155" s="126">
        <f>'расч об 2025'!D16</f>
        <v>3727852</v>
      </c>
      <c r="Q155" s="126"/>
      <c r="R155" s="126"/>
    </row>
    <row r="156" spans="1:18" ht="11.25">
      <c r="A156" s="162" t="s">
        <v>17</v>
      </c>
      <c r="B156" s="163"/>
      <c r="C156" s="164"/>
      <c r="D156" s="75">
        <f t="shared" si="65"/>
        <v>78</v>
      </c>
      <c r="E156" s="75">
        <v>7</v>
      </c>
      <c r="F156" s="75">
        <v>1</v>
      </c>
      <c r="G156" s="76" t="s">
        <v>164</v>
      </c>
      <c r="H156" s="6">
        <v>119</v>
      </c>
      <c r="I156" s="112">
        <v>213</v>
      </c>
      <c r="J156" s="126"/>
      <c r="K156" s="126"/>
      <c r="L156" s="126"/>
      <c r="M156" s="126">
        <f>'расч об 2024'!D27</f>
        <v>1125811</v>
      </c>
      <c r="N156" s="126"/>
      <c r="O156" s="126"/>
      <c r="P156" s="126">
        <f>'расч об 2025'!D27</f>
        <v>1125811</v>
      </c>
      <c r="Q156" s="126"/>
      <c r="R156" s="126"/>
    </row>
    <row r="157" spans="1:18" ht="42" customHeight="1">
      <c r="A157" s="189" t="s">
        <v>88</v>
      </c>
      <c r="B157" s="190"/>
      <c r="C157" s="191"/>
      <c r="D157" s="75">
        <f t="shared" si="65"/>
        <v>79</v>
      </c>
      <c r="E157" s="75">
        <v>7</v>
      </c>
      <c r="F157" s="75">
        <v>1</v>
      </c>
      <c r="G157" s="76" t="s">
        <v>165</v>
      </c>
      <c r="H157" s="6"/>
      <c r="I157" s="112"/>
      <c r="J157" s="126">
        <f>J158</f>
        <v>0</v>
      </c>
      <c r="K157" s="126">
        <f aca="true" t="shared" si="71" ref="K157:R157">K158</f>
        <v>0</v>
      </c>
      <c r="L157" s="126">
        <f t="shared" si="71"/>
        <v>0</v>
      </c>
      <c r="M157" s="126">
        <f t="shared" si="71"/>
        <v>1617946</v>
      </c>
      <c r="N157" s="126">
        <f t="shared" si="71"/>
        <v>0</v>
      </c>
      <c r="O157" s="126">
        <f t="shared" si="71"/>
        <v>0</v>
      </c>
      <c r="P157" s="126">
        <f t="shared" si="71"/>
        <v>1617946</v>
      </c>
      <c r="Q157" s="126">
        <f t="shared" si="71"/>
        <v>0</v>
      </c>
      <c r="R157" s="126">
        <f t="shared" si="71"/>
        <v>0</v>
      </c>
    </row>
    <row r="158" spans="1:18" s="132" customFormat="1" ht="19.5" customHeight="1">
      <c r="A158" s="174" t="s">
        <v>15</v>
      </c>
      <c r="B158" s="175"/>
      <c r="C158" s="176"/>
      <c r="D158" s="80">
        <f t="shared" si="65"/>
        <v>80</v>
      </c>
      <c r="E158" s="80">
        <v>7</v>
      </c>
      <c r="F158" s="80">
        <v>1</v>
      </c>
      <c r="G158" s="81" t="s">
        <v>165</v>
      </c>
      <c r="H158" s="82">
        <v>110</v>
      </c>
      <c r="I158" s="131">
        <v>210</v>
      </c>
      <c r="J158" s="128">
        <f>J159+J160</f>
        <v>0</v>
      </c>
      <c r="K158" s="128">
        <f aca="true" t="shared" si="72" ref="K158:R158">K159+K160</f>
        <v>0</v>
      </c>
      <c r="L158" s="128">
        <f t="shared" si="72"/>
        <v>0</v>
      </c>
      <c r="M158" s="128">
        <f t="shared" si="72"/>
        <v>1617946</v>
      </c>
      <c r="N158" s="128">
        <f t="shared" si="72"/>
        <v>0</v>
      </c>
      <c r="O158" s="128">
        <f t="shared" si="72"/>
        <v>0</v>
      </c>
      <c r="P158" s="128">
        <f t="shared" si="72"/>
        <v>1617946</v>
      </c>
      <c r="Q158" s="128">
        <f t="shared" si="72"/>
        <v>0</v>
      </c>
      <c r="R158" s="128">
        <f t="shared" si="72"/>
        <v>0</v>
      </c>
    </row>
    <row r="159" spans="1:18" ht="11.25">
      <c r="A159" s="180" t="s">
        <v>16</v>
      </c>
      <c r="B159" s="181"/>
      <c r="C159" s="182"/>
      <c r="D159" s="75">
        <f t="shared" si="65"/>
        <v>81</v>
      </c>
      <c r="E159" s="75">
        <v>7</v>
      </c>
      <c r="F159" s="75">
        <v>1</v>
      </c>
      <c r="G159" s="76" t="s">
        <v>165</v>
      </c>
      <c r="H159" s="6">
        <v>111</v>
      </c>
      <c r="I159" s="112">
        <v>211</v>
      </c>
      <c r="J159" s="126"/>
      <c r="K159" s="126"/>
      <c r="L159" s="126"/>
      <c r="M159" s="126">
        <f>'расч об 2024'!D17</f>
        <v>1242666</v>
      </c>
      <c r="N159" s="126"/>
      <c r="O159" s="126"/>
      <c r="P159" s="126">
        <f>'расч об 2025'!D17</f>
        <v>1242666</v>
      </c>
      <c r="Q159" s="126"/>
      <c r="R159" s="126"/>
    </row>
    <row r="160" spans="1:18" ht="11.25">
      <c r="A160" s="162" t="s">
        <v>17</v>
      </c>
      <c r="B160" s="163"/>
      <c r="C160" s="164"/>
      <c r="D160" s="75">
        <f t="shared" si="65"/>
        <v>82</v>
      </c>
      <c r="E160" s="75">
        <v>7</v>
      </c>
      <c r="F160" s="75">
        <v>1</v>
      </c>
      <c r="G160" s="76" t="s">
        <v>165</v>
      </c>
      <c r="H160" s="6">
        <v>119</v>
      </c>
      <c r="I160" s="112">
        <v>213</v>
      </c>
      <c r="J160" s="126"/>
      <c r="K160" s="126"/>
      <c r="L160" s="126"/>
      <c r="M160" s="126">
        <f>'расч об 2024'!D28</f>
        <v>375280</v>
      </c>
      <c r="N160" s="126"/>
      <c r="O160" s="126"/>
      <c r="P160" s="126">
        <f>'расч об 2025'!D28</f>
        <v>375280</v>
      </c>
      <c r="Q160" s="126"/>
      <c r="R160" s="126"/>
    </row>
    <row r="161" spans="1:18" ht="39" customHeight="1">
      <c r="A161" s="189" t="s">
        <v>84</v>
      </c>
      <c r="B161" s="190"/>
      <c r="C161" s="191"/>
      <c r="D161" s="75">
        <f t="shared" si="65"/>
        <v>83</v>
      </c>
      <c r="E161" s="75">
        <v>7</v>
      </c>
      <c r="F161" s="75">
        <v>1</v>
      </c>
      <c r="G161" s="76" t="s">
        <v>166</v>
      </c>
      <c r="H161" s="6"/>
      <c r="I161" s="112"/>
      <c r="J161" s="126">
        <f>J162</f>
        <v>0</v>
      </c>
      <c r="K161" s="126">
        <f aca="true" t="shared" si="73" ref="K161:R163">K162</f>
        <v>0</v>
      </c>
      <c r="L161" s="126">
        <f t="shared" si="73"/>
        <v>0</v>
      </c>
      <c r="M161" s="126">
        <f t="shared" si="73"/>
        <v>56580</v>
      </c>
      <c r="N161" s="126">
        <f t="shared" si="73"/>
        <v>0</v>
      </c>
      <c r="O161" s="126">
        <f t="shared" si="73"/>
        <v>0</v>
      </c>
      <c r="P161" s="126">
        <f t="shared" si="73"/>
        <v>56580</v>
      </c>
      <c r="Q161" s="126">
        <f t="shared" si="73"/>
        <v>0</v>
      </c>
      <c r="R161" s="126">
        <f t="shared" si="73"/>
        <v>0</v>
      </c>
    </row>
    <row r="162" spans="1:18" ht="11.25">
      <c r="A162" s="168" t="s">
        <v>31</v>
      </c>
      <c r="B162" s="169"/>
      <c r="C162" s="170"/>
      <c r="D162" s="75">
        <f t="shared" si="65"/>
        <v>84</v>
      </c>
      <c r="E162" s="75">
        <v>7</v>
      </c>
      <c r="F162" s="75">
        <v>1</v>
      </c>
      <c r="G162" s="76" t="s">
        <v>166</v>
      </c>
      <c r="H162" s="6">
        <v>240</v>
      </c>
      <c r="I162" s="112">
        <v>300</v>
      </c>
      <c r="J162" s="126">
        <f>J163</f>
        <v>0</v>
      </c>
      <c r="K162" s="126">
        <f t="shared" si="73"/>
        <v>0</v>
      </c>
      <c r="L162" s="126">
        <f t="shared" si="73"/>
        <v>0</v>
      </c>
      <c r="M162" s="126">
        <f t="shared" si="73"/>
        <v>56580</v>
      </c>
      <c r="N162" s="126">
        <f t="shared" si="73"/>
        <v>0</v>
      </c>
      <c r="O162" s="126">
        <f t="shared" si="73"/>
        <v>0</v>
      </c>
      <c r="P162" s="126">
        <f t="shared" si="73"/>
        <v>56580</v>
      </c>
      <c r="Q162" s="126">
        <f t="shared" si="73"/>
        <v>0</v>
      </c>
      <c r="R162" s="126">
        <f t="shared" si="73"/>
        <v>0</v>
      </c>
    </row>
    <row r="163" spans="1:18" ht="11.25">
      <c r="A163" s="162" t="s">
        <v>33</v>
      </c>
      <c r="B163" s="163"/>
      <c r="C163" s="164"/>
      <c r="D163" s="75">
        <f t="shared" si="65"/>
        <v>85</v>
      </c>
      <c r="E163" s="75">
        <v>7</v>
      </c>
      <c r="F163" s="75">
        <v>1</v>
      </c>
      <c r="G163" s="76" t="s">
        <v>166</v>
      </c>
      <c r="H163" s="6">
        <v>244</v>
      </c>
      <c r="I163" s="112">
        <v>340</v>
      </c>
      <c r="J163" s="126">
        <f>J164</f>
        <v>0</v>
      </c>
      <c r="K163" s="126">
        <f t="shared" si="73"/>
        <v>0</v>
      </c>
      <c r="L163" s="126">
        <f t="shared" si="73"/>
        <v>0</v>
      </c>
      <c r="M163" s="126">
        <f t="shared" si="73"/>
        <v>56580</v>
      </c>
      <c r="N163" s="126">
        <f t="shared" si="73"/>
        <v>0</v>
      </c>
      <c r="O163" s="126">
        <f t="shared" si="73"/>
        <v>0</v>
      </c>
      <c r="P163" s="126">
        <f t="shared" si="73"/>
        <v>56580</v>
      </c>
      <c r="Q163" s="126">
        <f t="shared" si="73"/>
        <v>0</v>
      </c>
      <c r="R163" s="126">
        <f t="shared" si="73"/>
        <v>0</v>
      </c>
    </row>
    <row r="164" spans="1:18" ht="21" customHeight="1">
      <c r="A164" s="162" t="s">
        <v>139</v>
      </c>
      <c r="B164" s="163"/>
      <c r="C164" s="164"/>
      <c r="D164" s="75">
        <f t="shared" si="65"/>
        <v>86</v>
      </c>
      <c r="E164" s="75">
        <v>7</v>
      </c>
      <c r="F164" s="75">
        <v>1</v>
      </c>
      <c r="G164" s="76" t="s">
        <v>166</v>
      </c>
      <c r="H164" s="6">
        <v>244</v>
      </c>
      <c r="I164" s="112">
        <v>346</v>
      </c>
      <c r="J164" s="126"/>
      <c r="K164" s="126"/>
      <c r="L164" s="126"/>
      <c r="M164" s="126">
        <f>'расч об 2024'!D40</f>
        <v>56580</v>
      </c>
      <c r="N164" s="126"/>
      <c r="O164" s="126"/>
      <c r="P164" s="126">
        <f>'расч об 2025'!D38</f>
        <v>56580</v>
      </c>
      <c r="Q164" s="126"/>
      <c r="R164" s="126"/>
    </row>
    <row r="165" spans="1:18" ht="11.25">
      <c r="A165" s="183" t="s">
        <v>194</v>
      </c>
      <c r="B165" s="184"/>
      <c r="C165" s="185"/>
      <c r="D165" s="16">
        <f t="shared" si="65"/>
        <v>87</v>
      </c>
      <c r="E165" s="16">
        <v>7</v>
      </c>
      <c r="F165" s="22">
        <v>3</v>
      </c>
      <c r="G165" s="17"/>
      <c r="H165" s="17"/>
      <c r="I165" s="17"/>
      <c r="J165" s="118">
        <f>J166+J175</f>
        <v>14591</v>
      </c>
      <c r="K165" s="118">
        <f aca="true" t="shared" si="74" ref="K165:R165">K166+K175</f>
        <v>0</v>
      </c>
      <c r="L165" s="118">
        <f t="shared" si="74"/>
        <v>0</v>
      </c>
      <c r="M165" s="118">
        <f t="shared" si="74"/>
        <v>14591</v>
      </c>
      <c r="N165" s="118">
        <f t="shared" si="74"/>
        <v>0</v>
      </c>
      <c r="O165" s="118">
        <f t="shared" si="74"/>
        <v>0</v>
      </c>
      <c r="P165" s="118">
        <f t="shared" si="74"/>
        <v>14591</v>
      </c>
      <c r="Q165" s="118">
        <f t="shared" si="74"/>
        <v>0</v>
      </c>
      <c r="R165" s="118">
        <f t="shared" si="74"/>
        <v>0</v>
      </c>
    </row>
    <row r="166" spans="1:18" ht="22.5" customHeight="1">
      <c r="A166" s="165" t="s">
        <v>195</v>
      </c>
      <c r="B166" s="166"/>
      <c r="C166" s="167"/>
      <c r="D166" s="119">
        <f t="shared" si="65"/>
        <v>88</v>
      </c>
      <c r="E166" s="119">
        <v>7</v>
      </c>
      <c r="F166" s="119">
        <v>3</v>
      </c>
      <c r="G166" s="120" t="s">
        <v>98</v>
      </c>
      <c r="H166" s="121"/>
      <c r="I166" s="122"/>
      <c r="J166" s="123">
        <f>J167</f>
        <v>14591</v>
      </c>
      <c r="K166" s="123">
        <f aca="true" t="shared" si="75" ref="K166:R167">K167</f>
        <v>0</v>
      </c>
      <c r="L166" s="123">
        <f t="shared" si="75"/>
        <v>0</v>
      </c>
      <c r="M166" s="123">
        <f t="shared" si="75"/>
        <v>0</v>
      </c>
      <c r="N166" s="123">
        <f t="shared" si="75"/>
        <v>0</v>
      </c>
      <c r="O166" s="123">
        <f t="shared" si="75"/>
        <v>0</v>
      </c>
      <c r="P166" s="123">
        <f t="shared" si="75"/>
        <v>0</v>
      </c>
      <c r="Q166" s="123">
        <f t="shared" si="75"/>
        <v>0</v>
      </c>
      <c r="R166" s="123">
        <f t="shared" si="75"/>
        <v>0</v>
      </c>
    </row>
    <row r="167" spans="1:18" ht="20.25" customHeight="1">
      <c r="A167" s="168" t="s">
        <v>96</v>
      </c>
      <c r="B167" s="169"/>
      <c r="C167" s="170"/>
      <c r="D167" s="70">
        <f t="shared" si="65"/>
        <v>89</v>
      </c>
      <c r="E167" s="70">
        <v>7</v>
      </c>
      <c r="F167" s="70">
        <v>3</v>
      </c>
      <c r="G167" s="71" t="s">
        <v>97</v>
      </c>
      <c r="H167" s="6"/>
      <c r="I167" s="5"/>
      <c r="J167" s="124">
        <f>J168</f>
        <v>14591</v>
      </c>
      <c r="K167" s="124">
        <f t="shared" si="75"/>
        <v>0</v>
      </c>
      <c r="L167" s="124">
        <f t="shared" si="75"/>
        <v>0</v>
      </c>
      <c r="M167" s="124">
        <f t="shared" si="75"/>
        <v>0</v>
      </c>
      <c r="N167" s="124">
        <f t="shared" si="75"/>
        <v>0</v>
      </c>
      <c r="O167" s="124">
        <f t="shared" si="75"/>
        <v>0</v>
      </c>
      <c r="P167" s="124">
        <f t="shared" si="75"/>
        <v>0</v>
      </c>
      <c r="Q167" s="124">
        <f t="shared" si="75"/>
        <v>0</v>
      </c>
      <c r="R167" s="124">
        <f t="shared" si="75"/>
        <v>0</v>
      </c>
    </row>
    <row r="168" spans="1:18" ht="22.5" customHeight="1">
      <c r="A168" s="174" t="s">
        <v>196</v>
      </c>
      <c r="B168" s="175"/>
      <c r="C168" s="176"/>
      <c r="D168" s="72">
        <f t="shared" si="65"/>
        <v>90</v>
      </c>
      <c r="E168" s="72">
        <v>7</v>
      </c>
      <c r="F168" s="72">
        <v>3</v>
      </c>
      <c r="G168" s="73" t="s">
        <v>197</v>
      </c>
      <c r="H168" s="6"/>
      <c r="I168" s="5"/>
      <c r="J168" s="125">
        <f>J169+J171</f>
        <v>14591</v>
      </c>
      <c r="K168" s="125">
        <f aca="true" t="shared" si="76" ref="K168:R168">K169+K171</f>
        <v>0</v>
      </c>
      <c r="L168" s="125">
        <f t="shared" si="76"/>
        <v>0</v>
      </c>
      <c r="M168" s="125">
        <f t="shared" si="76"/>
        <v>0</v>
      </c>
      <c r="N168" s="125">
        <f t="shared" si="76"/>
        <v>0</v>
      </c>
      <c r="O168" s="125">
        <f t="shared" si="76"/>
        <v>0</v>
      </c>
      <c r="P168" s="125">
        <f t="shared" si="76"/>
        <v>0</v>
      </c>
      <c r="Q168" s="125">
        <f t="shared" si="76"/>
        <v>0</v>
      </c>
      <c r="R168" s="125">
        <f t="shared" si="76"/>
        <v>0</v>
      </c>
    </row>
    <row r="169" spans="1:18" ht="11.25">
      <c r="A169" s="177" t="s">
        <v>19</v>
      </c>
      <c r="B169" s="178"/>
      <c r="C169" s="179"/>
      <c r="D169" s="70">
        <f>D168+1</f>
        <v>91</v>
      </c>
      <c r="E169" s="70">
        <v>7</v>
      </c>
      <c r="F169" s="70">
        <v>3</v>
      </c>
      <c r="G169" s="73" t="s">
        <v>197</v>
      </c>
      <c r="H169" s="74">
        <v>240</v>
      </c>
      <c r="I169" s="77">
        <v>220</v>
      </c>
      <c r="J169" s="124">
        <f>J170</f>
        <v>13104</v>
      </c>
      <c r="K169" s="124">
        <f aca="true" t="shared" si="77" ref="K169:R169">K170</f>
        <v>0</v>
      </c>
      <c r="L169" s="124">
        <f t="shared" si="77"/>
        <v>0</v>
      </c>
      <c r="M169" s="124">
        <f t="shared" si="77"/>
        <v>0</v>
      </c>
      <c r="N169" s="124">
        <f t="shared" si="77"/>
        <v>0</v>
      </c>
      <c r="O169" s="124">
        <f t="shared" si="77"/>
        <v>0</v>
      </c>
      <c r="P169" s="124">
        <f t="shared" si="77"/>
        <v>0</v>
      </c>
      <c r="Q169" s="124">
        <f t="shared" si="77"/>
        <v>0</v>
      </c>
      <c r="R169" s="124">
        <f t="shared" si="77"/>
        <v>0</v>
      </c>
    </row>
    <row r="170" spans="1:18" ht="11.25">
      <c r="A170" s="180" t="s">
        <v>29</v>
      </c>
      <c r="B170" s="181"/>
      <c r="C170" s="182"/>
      <c r="D170" s="75">
        <f>D169+1</f>
        <v>92</v>
      </c>
      <c r="E170" s="75">
        <v>7</v>
      </c>
      <c r="F170" s="75">
        <v>3</v>
      </c>
      <c r="G170" s="76" t="s">
        <v>197</v>
      </c>
      <c r="H170" s="6">
        <v>244</v>
      </c>
      <c r="I170" s="4">
        <v>226</v>
      </c>
      <c r="J170" s="126">
        <f>'фин грам'!F20</f>
        <v>13104</v>
      </c>
      <c r="K170" s="126"/>
      <c r="L170" s="126"/>
      <c r="M170" s="126"/>
      <c r="N170" s="126"/>
      <c r="O170" s="126"/>
      <c r="P170" s="126"/>
      <c r="Q170" s="126"/>
      <c r="R170" s="126"/>
    </row>
    <row r="171" spans="1:18" ht="11.25">
      <c r="A171" s="168" t="s">
        <v>31</v>
      </c>
      <c r="B171" s="169"/>
      <c r="C171" s="170"/>
      <c r="D171" s="75">
        <f>D170+1</f>
        <v>93</v>
      </c>
      <c r="E171" s="70">
        <v>7</v>
      </c>
      <c r="F171" s="70">
        <v>3</v>
      </c>
      <c r="G171" s="73" t="s">
        <v>197</v>
      </c>
      <c r="H171" s="74">
        <v>240</v>
      </c>
      <c r="I171" s="77">
        <v>300</v>
      </c>
      <c r="J171" s="124">
        <f>J172+J173</f>
        <v>1487</v>
      </c>
      <c r="K171" s="124">
        <f aca="true" t="shared" si="78" ref="K171:R171">K172+K173</f>
        <v>0</v>
      </c>
      <c r="L171" s="124">
        <f t="shared" si="78"/>
        <v>0</v>
      </c>
      <c r="M171" s="124">
        <f t="shared" si="78"/>
        <v>0</v>
      </c>
      <c r="N171" s="124">
        <f t="shared" si="78"/>
        <v>0</v>
      </c>
      <c r="O171" s="124">
        <f t="shared" si="78"/>
        <v>0</v>
      </c>
      <c r="P171" s="124">
        <f t="shared" si="78"/>
        <v>0</v>
      </c>
      <c r="Q171" s="124">
        <f t="shared" si="78"/>
        <v>0</v>
      </c>
      <c r="R171" s="124">
        <f t="shared" si="78"/>
        <v>0</v>
      </c>
    </row>
    <row r="172" spans="1:18" ht="11.25">
      <c r="A172" s="162" t="s">
        <v>32</v>
      </c>
      <c r="B172" s="163"/>
      <c r="C172" s="164"/>
      <c r="D172" s="75">
        <f t="shared" si="65"/>
        <v>94</v>
      </c>
      <c r="E172" s="75">
        <v>7</v>
      </c>
      <c r="F172" s="75">
        <v>3</v>
      </c>
      <c r="G172" s="76" t="s">
        <v>197</v>
      </c>
      <c r="H172" s="6">
        <v>244</v>
      </c>
      <c r="I172" s="4">
        <v>310</v>
      </c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1:18" ht="11.25">
      <c r="A173" s="162" t="s">
        <v>33</v>
      </c>
      <c r="B173" s="163"/>
      <c r="C173" s="164"/>
      <c r="D173" s="75">
        <f t="shared" si="65"/>
        <v>95</v>
      </c>
      <c r="E173" s="75">
        <v>7</v>
      </c>
      <c r="F173" s="75">
        <v>3</v>
      </c>
      <c r="G173" s="76" t="s">
        <v>197</v>
      </c>
      <c r="H173" s="6">
        <v>244</v>
      </c>
      <c r="I173" s="4">
        <v>340</v>
      </c>
      <c r="J173" s="126">
        <f>J174</f>
        <v>1487</v>
      </c>
      <c r="K173" s="126">
        <f aca="true" t="shared" si="79" ref="K173:R173">K174</f>
        <v>0</v>
      </c>
      <c r="L173" s="126">
        <f t="shared" si="79"/>
        <v>0</v>
      </c>
      <c r="M173" s="126">
        <f t="shared" si="79"/>
        <v>0</v>
      </c>
      <c r="N173" s="126">
        <f t="shared" si="79"/>
        <v>0</v>
      </c>
      <c r="O173" s="126">
        <f t="shared" si="79"/>
        <v>0</v>
      </c>
      <c r="P173" s="126">
        <f t="shared" si="79"/>
        <v>0</v>
      </c>
      <c r="Q173" s="126">
        <f t="shared" si="79"/>
        <v>0</v>
      </c>
      <c r="R173" s="126">
        <f t="shared" si="79"/>
        <v>0</v>
      </c>
    </row>
    <row r="174" spans="1:18" ht="21.75" customHeight="1">
      <c r="A174" s="162" t="s">
        <v>198</v>
      </c>
      <c r="B174" s="163"/>
      <c r="C174" s="164"/>
      <c r="D174" s="75">
        <f t="shared" si="65"/>
        <v>96</v>
      </c>
      <c r="E174" s="75">
        <v>7</v>
      </c>
      <c r="F174" s="75">
        <v>3</v>
      </c>
      <c r="G174" s="76" t="s">
        <v>197</v>
      </c>
      <c r="H174" s="6">
        <v>244</v>
      </c>
      <c r="I174" s="4">
        <v>346</v>
      </c>
      <c r="J174" s="126">
        <f>'фин грам'!D36</f>
        <v>1487</v>
      </c>
      <c r="K174" s="126"/>
      <c r="L174" s="126"/>
      <c r="M174" s="126"/>
      <c r="N174" s="126"/>
      <c r="O174" s="126"/>
      <c r="P174" s="126"/>
      <c r="Q174" s="126"/>
      <c r="R174" s="126"/>
    </row>
    <row r="175" spans="1:18" ht="19.5" customHeight="1">
      <c r="A175" s="165" t="s">
        <v>157</v>
      </c>
      <c r="B175" s="166"/>
      <c r="C175" s="167"/>
      <c r="D175" s="119">
        <f>D174+1</f>
        <v>97</v>
      </c>
      <c r="E175" s="119">
        <v>7</v>
      </c>
      <c r="F175" s="119">
        <v>3</v>
      </c>
      <c r="G175" s="120" t="s">
        <v>158</v>
      </c>
      <c r="H175" s="129"/>
      <c r="I175" s="130"/>
      <c r="J175" s="138">
        <f>J176</f>
        <v>0</v>
      </c>
      <c r="K175" s="138">
        <f aca="true" t="shared" si="80" ref="K175:R175">K176</f>
        <v>0</v>
      </c>
      <c r="L175" s="138">
        <f t="shared" si="80"/>
        <v>0</v>
      </c>
      <c r="M175" s="138">
        <f t="shared" si="80"/>
        <v>14591</v>
      </c>
      <c r="N175" s="138">
        <f t="shared" si="80"/>
        <v>0</v>
      </c>
      <c r="O175" s="138">
        <f t="shared" si="80"/>
        <v>0</v>
      </c>
      <c r="P175" s="138">
        <f t="shared" si="80"/>
        <v>14591</v>
      </c>
      <c r="Q175" s="138">
        <f t="shared" si="80"/>
        <v>0</v>
      </c>
      <c r="R175" s="138">
        <f t="shared" si="80"/>
        <v>0</v>
      </c>
    </row>
    <row r="176" spans="1:18" ht="19.5" customHeight="1">
      <c r="A176" s="168" t="s">
        <v>199</v>
      </c>
      <c r="B176" s="169"/>
      <c r="C176" s="170"/>
      <c r="D176" s="70">
        <f t="shared" si="65"/>
        <v>98</v>
      </c>
      <c r="E176" s="70">
        <v>7</v>
      </c>
      <c r="F176" s="70">
        <v>3</v>
      </c>
      <c r="G176" s="71" t="s">
        <v>200</v>
      </c>
      <c r="H176" s="74"/>
      <c r="I176" s="77"/>
      <c r="J176" s="124">
        <f>J177+J179</f>
        <v>0</v>
      </c>
      <c r="K176" s="124">
        <f aca="true" t="shared" si="81" ref="K176:R176">K177+K179</f>
        <v>0</v>
      </c>
      <c r="L176" s="124">
        <f t="shared" si="81"/>
        <v>0</v>
      </c>
      <c r="M176" s="124">
        <f t="shared" si="81"/>
        <v>14591</v>
      </c>
      <c r="N176" s="124">
        <f t="shared" si="81"/>
        <v>0</v>
      </c>
      <c r="O176" s="124">
        <f t="shared" si="81"/>
        <v>0</v>
      </c>
      <c r="P176" s="124">
        <f t="shared" si="81"/>
        <v>14591</v>
      </c>
      <c r="Q176" s="124">
        <f t="shared" si="81"/>
        <v>0</v>
      </c>
      <c r="R176" s="124">
        <f t="shared" si="81"/>
        <v>0</v>
      </c>
    </row>
    <row r="177" spans="1:18" s="132" customFormat="1" ht="11.25">
      <c r="A177" s="171" t="s">
        <v>19</v>
      </c>
      <c r="B177" s="172"/>
      <c r="C177" s="173"/>
      <c r="D177" s="72">
        <f t="shared" si="65"/>
        <v>99</v>
      </c>
      <c r="E177" s="72">
        <v>7</v>
      </c>
      <c r="F177" s="72">
        <v>3</v>
      </c>
      <c r="G177" s="73" t="s">
        <v>200</v>
      </c>
      <c r="H177" s="78">
        <v>240</v>
      </c>
      <c r="I177" s="79">
        <v>220</v>
      </c>
      <c r="J177" s="125">
        <f>J178</f>
        <v>0</v>
      </c>
      <c r="K177" s="125">
        <f aca="true" t="shared" si="82" ref="K177:R177">K178</f>
        <v>0</v>
      </c>
      <c r="L177" s="125">
        <f t="shared" si="82"/>
        <v>0</v>
      </c>
      <c r="M177" s="125">
        <f t="shared" si="82"/>
        <v>13104</v>
      </c>
      <c r="N177" s="125">
        <f t="shared" si="82"/>
        <v>0</v>
      </c>
      <c r="O177" s="125">
        <f t="shared" si="82"/>
        <v>0</v>
      </c>
      <c r="P177" s="125">
        <f t="shared" si="82"/>
        <v>13104</v>
      </c>
      <c r="Q177" s="125">
        <f t="shared" si="82"/>
        <v>0</v>
      </c>
      <c r="R177" s="125">
        <f t="shared" si="82"/>
        <v>0</v>
      </c>
    </row>
    <row r="178" spans="1:18" ht="11.25">
      <c r="A178" s="180" t="s">
        <v>29</v>
      </c>
      <c r="B178" s="181"/>
      <c r="C178" s="182"/>
      <c r="D178" s="75">
        <f t="shared" si="65"/>
        <v>100</v>
      </c>
      <c r="E178" s="75">
        <v>7</v>
      </c>
      <c r="F178" s="75">
        <v>3</v>
      </c>
      <c r="G178" s="76" t="s">
        <v>200</v>
      </c>
      <c r="H178" s="6">
        <v>244</v>
      </c>
      <c r="I178" s="4">
        <v>226</v>
      </c>
      <c r="J178" s="126"/>
      <c r="K178" s="126"/>
      <c r="L178" s="126"/>
      <c r="M178" s="126">
        <f>'фин грам'!F20</f>
        <v>13104</v>
      </c>
      <c r="N178" s="126"/>
      <c r="O178" s="126"/>
      <c r="P178" s="126">
        <f>M178</f>
        <v>13104</v>
      </c>
      <c r="Q178" s="126">
        <f>Q179+Q180+Q181+Q182</f>
        <v>0</v>
      </c>
      <c r="R178" s="126">
        <f>R179+R180+R181+R182</f>
        <v>0</v>
      </c>
    </row>
    <row r="179" spans="1:18" ht="11.25">
      <c r="A179" s="168" t="s">
        <v>31</v>
      </c>
      <c r="B179" s="169"/>
      <c r="C179" s="170"/>
      <c r="D179" s="70">
        <f t="shared" si="65"/>
        <v>101</v>
      </c>
      <c r="E179" s="70">
        <v>7</v>
      </c>
      <c r="F179" s="70">
        <v>3</v>
      </c>
      <c r="G179" s="71" t="s">
        <v>200</v>
      </c>
      <c r="H179" s="74">
        <v>240</v>
      </c>
      <c r="I179" s="77">
        <v>300</v>
      </c>
      <c r="J179" s="124">
        <f>J180+J181</f>
        <v>0</v>
      </c>
      <c r="K179" s="124">
        <f aca="true" t="shared" si="83" ref="K179:R179">K180+K181</f>
        <v>0</v>
      </c>
      <c r="L179" s="124">
        <f t="shared" si="83"/>
        <v>0</v>
      </c>
      <c r="M179" s="124">
        <f t="shared" si="83"/>
        <v>1487</v>
      </c>
      <c r="N179" s="124">
        <f t="shared" si="83"/>
        <v>0</v>
      </c>
      <c r="O179" s="124">
        <f t="shared" si="83"/>
        <v>0</v>
      </c>
      <c r="P179" s="124">
        <f t="shared" si="83"/>
        <v>1487</v>
      </c>
      <c r="Q179" s="124">
        <f t="shared" si="83"/>
        <v>0</v>
      </c>
      <c r="R179" s="124">
        <f t="shared" si="83"/>
        <v>0</v>
      </c>
    </row>
    <row r="180" spans="1:18" ht="11.25">
      <c r="A180" s="162" t="s">
        <v>32</v>
      </c>
      <c r="B180" s="163"/>
      <c r="C180" s="164"/>
      <c r="D180" s="80">
        <f t="shared" si="65"/>
        <v>102</v>
      </c>
      <c r="E180" s="75">
        <v>7</v>
      </c>
      <c r="F180" s="75">
        <v>3</v>
      </c>
      <c r="G180" s="76" t="s">
        <v>200</v>
      </c>
      <c r="H180" s="6">
        <v>244</v>
      </c>
      <c r="I180" s="4">
        <v>310</v>
      </c>
      <c r="J180" s="128"/>
      <c r="K180" s="128"/>
      <c r="L180" s="128"/>
      <c r="M180" s="128"/>
      <c r="N180" s="125"/>
      <c r="O180" s="125"/>
      <c r="P180" s="126"/>
      <c r="Q180" s="125"/>
      <c r="R180" s="125"/>
    </row>
    <row r="181" spans="1:18" ht="11.25">
      <c r="A181" s="162" t="s">
        <v>33</v>
      </c>
      <c r="B181" s="163"/>
      <c r="C181" s="164"/>
      <c r="D181" s="80">
        <f t="shared" si="65"/>
        <v>103</v>
      </c>
      <c r="E181" s="75">
        <v>7</v>
      </c>
      <c r="F181" s="75">
        <v>3</v>
      </c>
      <c r="G181" s="76" t="s">
        <v>200</v>
      </c>
      <c r="H181" s="6">
        <v>240</v>
      </c>
      <c r="I181" s="4">
        <v>340</v>
      </c>
      <c r="J181" s="126">
        <f>J182</f>
        <v>0</v>
      </c>
      <c r="K181" s="126">
        <f aca="true" t="shared" si="84" ref="K181:R181">K182</f>
        <v>0</v>
      </c>
      <c r="L181" s="126">
        <f t="shared" si="84"/>
        <v>0</v>
      </c>
      <c r="M181" s="126">
        <f t="shared" si="84"/>
        <v>1487</v>
      </c>
      <c r="N181" s="126">
        <f t="shared" si="84"/>
        <v>0</v>
      </c>
      <c r="O181" s="126">
        <f t="shared" si="84"/>
        <v>0</v>
      </c>
      <c r="P181" s="126">
        <f t="shared" si="84"/>
        <v>1487</v>
      </c>
      <c r="Q181" s="126">
        <f t="shared" si="84"/>
        <v>0</v>
      </c>
      <c r="R181" s="126">
        <f t="shared" si="84"/>
        <v>0</v>
      </c>
    </row>
    <row r="182" spans="1:18" ht="18" customHeight="1">
      <c r="A182" s="162" t="s">
        <v>198</v>
      </c>
      <c r="B182" s="163"/>
      <c r="C182" s="164"/>
      <c r="D182" s="75">
        <f t="shared" si="65"/>
        <v>104</v>
      </c>
      <c r="E182" s="75">
        <v>7</v>
      </c>
      <c r="F182" s="75">
        <v>3</v>
      </c>
      <c r="G182" s="76" t="s">
        <v>200</v>
      </c>
      <c r="H182" s="6">
        <v>244</v>
      </c>
      <c r="I182" s="4">
        <v>346</v>
      </c>
      <c r="J182" s="126"/>
      <c r="K182" s="126"/>
      <c r="L182" s="126"/>
      <c r="M182" s="126">
        <f>'фин грам'!D36</f>
        <v>1487</v>
      </c>
      <c r="N182" s="126"/>
      <c r="O182" s="126"/>
      <c r="P182" s="126">
        <f>M182</f>
        <v>1487</v>
      </c>
      <c r="Q182" s="126"/>
      <c r="R182" s="126"/>
    </row>
    <row r="183" spans="3:18" ht="11.25">
      <c r="C183" s="87" t="s">
        <v>135</v>
      </c>
      <c r="E183" s="113"/>
      <c r="F183" s="113"/>
      <c r="G183" s="113"/>
      <c r="H183" s="113"/>
      <c r="I183" s="113"/>
      <c r="J183" s="133">
        <f>J79</f>
        <v>11950366</v>
      </c>
      <c r="K183" s="115" t="s">
        <v>136</v>
      </c>
      <c r="L183" s="115" t="s">
        <v>136</v>
      </c>
      <c r="M183" s="133">
        <f>M79</f>
        <v>11155909</v>
      </c>
      <c r="N183" s="115" t="s">
        <v>136</v>
      </c>
      <c r="O183" s="115" t="s">
        <v>136</v>
      </c>
      <c r="P183" s="133">
        <f>P79</f>
        <v>11220611</v>
      </c>
      <c r="Q183" s="115" t="s">
        <v>136</v>
      </c>
      <c r="R183" s="115" t="s">
        <v>136</v>
      </c>
    </row>
    <row r="184" spans="9:18" ht="11.25">
      <c r="I184" s="87" t="s">
        <v>137</v>
      </c>
      <c r="J184" s="133">
        <f>J183</f>
        <v>11950366</v>
      </c>
      <c r="K184" s="115" t="s">
        <v>136</v>
      </c>
      <c r="L184" s="115" t="s">
        <v>136</v>
      </c>
      <c r="M184" s="133">
        <f>M183</f>
        <v>11155909</v>
      </c>
      <c r="N184" s="115" t="s">
        <v>136</v>
      </c>
      <c r="O184" s="115" t="s">
        <v>136</v>
      </c>
      <c r="P184" s="133">
        <f>P183</f>
        <v>11220611</v>
      </c>
      <c r="Q184" s="115" t="s">
        <v>136</v>
      </c>
      <c r="R184" s="115" t="s">
        <v>136</v>
      </c>
    </row>
    <row r="185" spans="10:16" ht="11.25">
      <c r="J185" s="134"/>
      <c r="M185" s="134"/>
      <c r="P185" s="134"/>
    </row>
    <row r="186" spans="10:16" ht="15" customHeight="1">
      <c r="J186" s="134"/>
      <c r="M186" s="134"/>
      <c r="P186" s="134"/>
    </row>
    <row r="187" spans="1:16" ht="15" customHeight="1">
      <c r="A187" s="87" t="s">
        <v>142</v>
      </c>
      <c r="J187" s="134"/>
      <c r="M187" s="134"/>
      <c r="P187" s="134"/>
    </row>
    <row r="188" spans="1:15" ht="15" customHeight="1">
      <c r="A188" s="87" t="s">
        <v>143</v>
      </c>
      <c r="D188" s="135" t="s">
        <v>167</v>
      </c>
      <c r="E188" s="100"/>
      <c r="F188" s="100"/>
      <c r="H188" s="100"/>
      <c r="I188" s="100"/>
      <c r="J188" s="100"/>
      <c r="L188" s="135" t="s">
        <v>192</v>
      </c>
      <c r="M188" s="100"/>
      <c r="N188" s="100"/>
      <c r="O188" s="100"/>
    </row>
    <row r="189" spans="4:15" ht="15" customHeight="1">
      <c r="D189" s="192" t="s">
        <v>144</v>
      </c>
      <c r="E189" s="192"/>
      <c r="F189" s="192"/>
      <c r="H189" s="193" t="s">
        <v>115</v>
      </c>
      <c r="I189" s="193"/>
      <c r="J189" s="193"/>
      <c r="L189" s="193" t="s">
        <v>145</v>
      </c>
      <c r="M189" s="193"/>
      <c r="N189" s="193"/>
      <c r="O189" s="193"/>
    </row>
    <row r="190" ht="15" customHeight="1"/>
    <row r="191" ht="15" customHeight="1"/>
    <row r="192" spans="1:15" ht="15" customHeight="1">
      <c r="A192" s="87" t="s">
        <v>146</v>
      </c>
      <c r="D192" s="135" t="s">
        <v>148</v>
      </c>
      <c r="E192" s="100"/>
      <c r="F192" s="100"/>
      <c r="H192" s="100"/>
      <c r="I192" s="100"/>
      <c r="J192" s="100"/>
      <c r="L192" s="135" t="s">
        <v>34</v>
      </c>
      <c r="M192" s="100"/>
      <c r="N192" s="100"/>
      <c r="O192" s="100"/>
    </row>
    <row r="193" spans="4:15" ht="15" customHeight="1">
      <c r="D193" s="192" t="s">
        <v>144</v>
      </c>
      <c r="E193" s="192"/>
      <c r="F193" s="192"/>
      <c r="H193" s="193" t="s">
        <v>115</v>
      </c>
      <c r="I193" s="193"/>
      <c r="J193" s="193"/>
      <c r="L193" s="193" t="s">
        <v>145</v>
      </c>
      <c r="M193" s="193"/>
      <c r="N193" s="193"/>
      <c r="O193" s="193"/>
    </row>
    <row r="194" ht="15" customHeight="1">
      <c r="J194" s="134"/>
    </row>
    <row r="195" spans="1:16" ht="15" customHeight="1">
      <c r="A195" s="93" t="s">
        <v>117</v>
      </c>
      <c r="B195" s="94"/>
      <c r="C195" s="95"/>
      <c r="D195" s="95" t="s">
        <v>118</v>
      </c>
      <c r="J195" s="134"/>
      <c r="M195" s="155"/>
      <c r="P195" s="134"/>
    </row>
    <row r="196" spans="13:16" ht="15" customHeight="1">
      <c r="M196" s="134"/>
      <c r="P196" s="134"/>
    </row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sheetProtection/>
  <mergeCells count="153">
    <mergeCell ref="A178:C178"/>
    <mergeCell ref="A179:C179"/>
    <mergeCell ref="A180:C180"/>
    <mergeCell ref="A181:C181"/>
    <mergeCell ref="A182:C182"/>
    <mergeCell ref="I2:N2"/>
    <mergeCell ref="I4:N4"/>
    <mergeCell ref="I6:N6"/>
    <mergeCell ref="I8:N8"/>
    <mergeCell ref="L10:N10"/>
    <mergeCell ref="I11:K11"/>
    <mergeCell ref="L11:N11"/>
    <mergeCell ref="A17:J17"/>
    <mergeCell ref="M17:N17"/>
    <mergeCell ref="A18:J18"/>
    <mergeCell ref="M18:N18"/>
    <mergeCell ref="C31:C32"/>
    <mergeCell ref="D31:D32"/>
    <mergeCell ref="A19:J19"/>
    <mergeCell ref="M19:N19"/>
    <mergeCell ref="M20:N20"/>
    <mergeCell ref="M21:N21"/>
    <mergeCell ref="E22:J22"/>
    <mergeCell ref="M22:N22"/>
    <mergeCell ref="I75:I77"/>
    <mergeCell ref="J75:R75"/>
    <mergeCell ref="F23:J23"/>
    <mergeCell ref="M23:N23"/>
    <mergeCell ref="M24:N24"/>
    <mergeCell ref="A28:N28"/>
    <mergeCell ref="B30:E30"/>
    <mergeCell ref="F30:F32"/>
    <mergeCell ref="G30:O30"/>
    <mergeCell ref="B31:B32"/>
    <mergeCell ref="J76:L76"/>
    <mergeCell ref="M76:O76"/>
    <mergeCell ref="E31:E32"/>
    <mergeCell ref="G31:I31"/>
    <mergeCell ref="J31:L31"/>
    <mergeCell ref="M31:O31"/>
    <mergeCell ref="A73:R73"/>
    <mergeCell ref="A75:C77"/>
    <mergeCell ref="D75:D77"/>
    <mergeCell ref="E75:H75"/>
    <mergeCell ref="P76:R76"/>
    <mergeCell ref="A78:C78"/>
    <mergeCell ref="A79:C79"/>
    <mergeCell ref="A80:C80"/>
    <mergeCell ref="A81:C81"/>
    <mergeCell ref="A82:C82"/>
    <mergeCell ref="E76:E77"/>
    <mergeCell ref="F76:F77"/>
    <mergeCell ref="G76:G77"/>
    <mergeCell ref="H76:H77"/>
    <mergeCell ref="A83:C83"/>
    <mergeCell ref="A84:C84"/>
    <mergeCell ref="A85:C85"/>
    <mergeCell ref="A86:C86"/>
    <mergeCell ref="A87:C87"/>
    <mergeCell ref="A90:C90"/>
    <mergeCell ref="A91:C91"/>
    <mergeCell ref="A92:C92"/>
    <mergeCell ref="A88:C88"/>
    <mergeCell ref="A89:C89"/>
    <mergeCell ref="A93:C93"/>
    <mergeCell ref="A94:C94"/>
    <mergeCell ref="A95:C95"/>
    <mergeCell ref="A96:C96"/>
    <mergeCell ref="A97:C97"/>
    <mergeCell ref="A98:C98"/>
    <mergeCell ref="A136:C136"/>
    <mergeCell ref="A100:C100"/>
    <mergeCell ref="A101:C101"/>
    <mergeCell ref="A104:C104"/>
    <mergeCell ref="A105:C105"/>
    <mergeCell ref="A106:C106"/>
    <mergeCell ref="A134:C134"/>
    <mergeCell ref="A107:C107"/>
    <mergeCell ref="A108:C108"/>
    <mergeCell ref="A109:C109"/>
    <mergeCell ref="A135:C135"/>
    <mergeCell ref="A133:C133"/>
    <mergeCell ref="A110:C110"/>
    <mergeCell ref="A111:C111"/>
    <mergeCell ref="A112:C112"/>
    <mergeCell ref="A113:C113"/>
    <mergeCell ref="A114:C114"/>
    <mergeCell ref="A128:C128"/>
    <mergeCell ref="A129:C129"/>
    <mergeCell ref="A130:C130"/>
    <mergeCell ref="A118:C118"/>
    <mergeCell ref="A119:C119"/>
    <mergeCell ref="A120:C120"/>
    <mergeCell ref="A121:C121"/>
    <mergeCell ref="A124:C124"/>
    <mergeCell ref="A137:C137"/>
    <mergeCell ref="A139:C139"/>
    <mergeCell ref="A140:C140"/>
    <mergeCell ref="A141:C141"/>
    <mergeCell ref="A142:C142"/>
    <mergeCell ref="A143:C143"/>
    <mergeCell ref="A127:C127"/>
    <mergeCell ref="D189:F189"/>
    <mergeCell ref="H189:J189"/>
    <mergeCell ref="L189:O189"/>
    <mergeCell ref="D193:F193"/>
    <mergeCell ref="H193:J193"/>
    <mergeCell ref="L193:O193"/>
    <mergeCell ref="A145:C145"/>
    <mergeCell ref="A146:C146"/>
    <mergeCell ref="A147:C147"/>
    <mergeCell ref="A157:C157"/>
    <mergeCell ref="A99:C99"/>
    <mergeCell ref="A115:C115"/>
    <mergeCell ref="A116:C116"/>
    <mergeCell ref="A122:C122"/>
    <mergeCell ref="A123:C123"/>
    <mergeCell ref="A132:C132"/>
    <mergeCell ref="A131:C131"/>
    <mergeCell ref="A125:C125"/>
    <mergeCell ref="A126:C126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03:C103"/>
    <mergeCell ref="A117:C117"/>
    <mergeCell ref="A165:C165"/>
    <mergeCell ref="A148:C148"/>
    <mergeCell ref="A149:C149"/>
    <mergeCell ref="A150:C150"/>
    <mergeCell ref="A151:C151"/>
    <mergeCell ref="A144:C144"/>
    <mergeCell ref="A164:C164"/>
    <mergeCell ref="A158:C158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1:H33"/>
  <sheetViews>
    <sheetView showGridLines="0" zoomScalePageLayoutView="0" workbookViewId="0" topLeftCell="A2">
      <selection activeCell="D3" sqref="D3:F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6.57421875" style="7" customWidth="1"/>
    <col min="4" max="4" width="12.8515625" style="7" customWidth="1"/>
    <col min="5" max="5" width="8.7109375" style="7" customWidth="1"/>
    <col min="6" max="6" width="14.140625" style="7" customWidth="1"/>
    <col min="7" max="7" width="11.7109375" style="7" bestFit="1" customWidth="1"/>
    <col min="8" max="8" width="11.8515625" style="7" bestFit="1" customWidth="1"/>
    <col min="9" max="9" width="12.140625" style="7" customWidth="1"/>
    <col min="10" max="16384" width="9.140625" style="7" customWidth="1"/>
  </cols>
  <sheetData>
    <row r="1" spans="4:6" ht="12.75">
      <c r="D1" s="243" t="s">
        <v>82</v>
      </c>
      <c r="E1" s="243"/>
      <c r="F1" s="243"/>
    </row>
    <row r="2" spans="4:6" ht="39" customHeight="1">
      <c r="D2" s="244" t="s">
        <v>93</v>
      </c>
      <c r="E2" s="244"/>
      <c r="F2" s="244"/>
    </row>
    <row r="3" spans="4:6" ht="27" customHeight="1">
      <c r="D3" s="243" t="s">
        <v>174</v>
      </c>
      <c r="E3" s="243"/>
      <c r="F3" s="243"/>
    </row>
    <row r="6" ht="5.25" customHeight="1"/>
    <row r="7" spans="2:4" ht="12.75">
      <c r="B7" s="243" t="s">
        <v>35</v>
      </c>
      <c r="C7" s="243"/>
      <c r="D7" s="243"/>
    </row>
    <row r="8" spans="2:4" ht="20.25" customHeight="1">
      <c r="B8" s="19" t="s">
        <v>217</v>
      </c>
      <c r="C8" s="19"/>
      <c r="D8" s="19"/>
    </row>
    <row r="9" ht="6.75" customHeight="1"/>
    <row r="10" ht="12" customHeight="1"/>
    <row r="11" spans="2:5" ht="12.75" customHeight="1">
      <c r="B11" s="238" t="s">
        <v>181</v>
      </c>
      <c r="C11" s="238"/>
      <c r="D11" s="238"/>
      <c r="E11" s="238"/>
    </row>
    <row r="12" spans="2:4" ht="12.75">
      <c r="B12" s="12"/>
      <c r="C12" s="12"/>
      <c r="D12" s="12"/>
    </row>
    <row r="13" spans="2:6" ht="47.25" customHeight="1">
      <c r="B13" s="10" t="s">
        <v>37</v>
      </c>
      <c r="C13" s="11" t="s">
        <v>38</v>
      </c>
      <c r="D13" s="11" t="s">
        <v>76</v>
      </c>
      <c r="E13" s="20" t="s">
        <v>73</v>
      </c>
      <c r="F13" s="11" t="s">
        <v>77</v>
      </c>
    </row>
    <row r="14" spans="2:6" s="45" customFormat="1" ht="12">
      <c r="B14" s="43">
        <v>1</v>
      </c>
      <c r="C14" s="43">
        <v>2</v>
      </c>
      <c r="D14" s="43">
        <v>3</v>
      </c>
      <c r="E14" s="44"/>
      <c r="F14" s="44">
        <v>5</v>
      </c>
    </row>
    <row r="15" spans="2:6" ht="12.75">
      <c r="B15" s="13">
        <v>1</v>
      </c>
      <c r="C15" s="26" t="s">
        <v>211</v>
      </c>
      <c r="D15" s="25"/>
      <c r="E15" s="32"/>
      <c r="F15" s="84"/>
    </row>
    <row r="16" spans="2:6" ht="12.75">
      <c r="B16" s="13"/>
      <c r="C16" s="55" t="s">
        <v>212</v>
      </c>
      <c r="D16" s="52"/>
      <c r="E16" s="32"/>
      <c r="F16" s="84">
        <v>2243901</v>
      </c>
    </row>
    <row r="17" spans="2:6" ht="12.75">
      <c r="B17" s="13"/>
      <c r="C17" s="26" t="s">
        <v>213</v>
      </c>
      <c r="D17" s="25"/>
      <c r="E17" s="32"/>
      <c r="F17" s="84"/>
    </row>
    <row r="18" spans="2:8" ht="12.75" customHeight="1">
      <c r="B18" s="13"/>
      <c r="C18" s="36" t="s">
        <v>58</v>
      </c>
      <c r="D18" s="23"/>
      <c r="E18" s="32"/>
      <c r="F18" s="85">
        <f>SUM(F15:F17)</f>
        <v>2243901</v>
      </c>
      <c r="H18" s="56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40" t="s">
        <v>218</v>
      </c>
      <c r="C25" s="240"/>
      <c r="D25" s="58">
        <f>F18</f>
        <v>2243901</v>
      </c>
    </row>
    <row r="26" spans="2:8" ht="12.75">
      <c r="B26" s="14"/>
      <c r="C26" s="15"/>
      <c r="D26" s="8"/>
      <c r="H26" s="56"/>
    </row>
    <row r="27" spans="2:4" ht="12.75">
      <c r="B27" s="7" t="s">
        <v>59</v>
      </c>
      <c r="D27" s="7" t="s">
        <v>0</v>
      </c>
    </row>
    <row r="29" spans="2:4" ht="12.75">
      <c r="B29" s="7" t="s">
        <v>60</v>
      </c>
      <c r="D29" s="7" t="s">
        <v>34</v>
      </c>
    </row>
    <row r="32" ht="12.75">
      <c r="H32" s="56"/>
    </row>
    <row r="33" ht="12.75">
      <c r="H33" s="56"/>
    </row>
  </sheetData>
  <sheetProtection/>
  <mergeCells count="6">
    <mergeCell ref="D1:F1"/>
    <mergeCell ref="D2:F2"/>
    <mergeCell ref="B7:D7"/>
    <mergeCell ref="B11:E11"/>
    <mergeCell ref="B25:C25"/>
    <mergeCell ref="D3:F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B1:I48"/>
  <sheetViews>
    <sheetView showGridLines="0" zoomScalePageLayoutView="0" workbookViewId="0" topLeftCell="A26">
      <selection activeCell="A26" sqref="A1:IV1638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8.5" customHeight="1">
      <c r="D3" s="7" t="s">
        <v>174</v>
      </c>
    </row>
    <row r="4" ht="14.25" customHeight="1"/>
    <row r="6" ht="5.25" customHeight="1"/>
    <row r="7" spans="2:4" ht="12.75">
      <c r="B7" s="243" t="s">
        <v>35</v>
      </c>
      <c r="C7" s="243"/>
      <c r="D7" s="243"/>
    </row>
    <row r="8" spans="2:4" ht="12.75">
      <c r="B8" s="243" t="s">
        <v>219</v>
      </c>
      <c r="C8" s="243"/>
      <c r="D8" s="243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5" ht="12.75" customHeight="1">
      <c r="B14" s="13">
        <v>1</v>
      </c>
      <c r="C14" s="9" t="s">
        <v>16</v>
      </c>
      <c r="D14" s="250">
        <f>D15</f>
        <v>4970518</v>
      </c>
      <c r="E14" s="250"/>
    </row>
    <row r="15" spans="2:5" ht="12.75" customHeight="1">
      <c r="B15" s="13"/>
      <c r="C15" s="26" t="s">
        <v>40</v>
      </c>
      <c r="D15" s="251">
        <f>D16+D17</f>
        <v>4970518</v>
      </c>
      <c r="E15" s="251"/>
    </row>
    <row r="16" spans="2:5" ht="12.75" customHeight="1">
      <c r="B16" s="68"/>
      <c r="C16" s="31" t="s">
        <v>85</v>
      </c>
      <c r="D16" s="261">
        <v>3727852</v>
      </c>
      <c r="E16" s="262"/>
    </row>
    <row r="17" spans="2:8" ht="12.75">
      <c r="B17" s="13"/>
      <c r="C17" s="69" t="s">
        <v>95</v>
      </c>
      <c r="D17" s="263">
        <v>1242666</v>
      </c>
      <c r="E17" s="264"/>
      <c r="H17" s="56"/>
    </row>
    <row r="18" spans="2:5" ht="12.75" customHeight="1">
      <c r="B18" s="13"/>
      <c r="C18" s="40"/>
      <c r="D18" s="249"/>
      <c r="E18" s="249"/>
    </row>
    <row r="20" spans="2:4" ht="12.75">
      <c r="B20" s="12"/>
      <c r="C20" s="12"/>
      <c r="D20" s="12"/>
    </row>
    <row r="21" spans="2:7" ht="12.75" customHeight="1">
      <c r="B21" s="238" t="s">
        <v>153</v>
      </c>
      <c r="C21" s="238"/>
      <c r="D21" s="238"/>
      <c r="E21" s="238"/>
      <c r="F21" s="238"/>
      <c r="G21" s="238"/>
    </row>
    <row r="22" spans="2:4" ht="25.5" customHeight="1">
      <c r="B22" s="12"/>
      <c r="C22" s="12"/>
      <c r="D22" s="12"/>
    </row>
    <row r="23" spans="2:5" ht="21.75" customHeight="1">
      <c r="B23" s="10" t="s">
        <v>37</v>
      </c>
      <c r="C23" s="11" t="s">
        <v>38</v>
      </c>
      <c r="D23" s="239" t="s">
        <v>39</v>
      </c>
      <c r="E23" s="239"/>
    </row>
    <row r="24" spans="2:5" ht="12.75">
      <c r="B24" s="11">
        <v>1</v>
      </c>
      <c r="C24" s="11">
        <v>2</v>
      </c>
      <c r="D24" s="239">
        <v>3</v>
      </c>
      <c r="E24" s="239"/>
    </row>
    <row r="25" spans="2:6" ht="18" customHeight="1">
      <c r="B25" s="13">
        <v>1</v>
      </c>
      <c r="C25" s="26" t="s">
        <v>46</v>
      </c>
      <c r="D25" s="236">
        <f>D26+D29</f>
        <v>1501091</v>
      </c>
      <c r="E25" s="236"/>
      <c r="F25" s="19"/>
    </row>
    <row r="26" spans="2:6" ht="12.75" customHeight="1">
      <c r="B26" s="13"/>
      <c r="C26" s="31" t="s">
        <v>47</v>
      </c>
      <c r="D26" s="234">
        <f>D27+D28</f>
        <v>1501091</v>
      </c>
      <c r="E26" s="234"/>
      <c r="F26" s="19"/>
    </row>
    <row r="27" spans="2:6" ht="12.75" customHeight="1">
      <c r="B27" s="13"/>
      <c r="C27" s="26" t="s">
        <v>85</v>
      </c>
      <c r="D27" s="235">
        <v>1125811</v>
      </c>
      <c r="E27" s="235"/>
      <c r="F27" s="19"/>
    </row>
    <row r="28" spans="2:6" ht="12.75" customHeight="1">
      <c r="B28" s="13"/>
      <c r="C28" s="26" t="s">
        <v>86</v>
      </c>
      <c r="D28" s="235">
        <v>375280</v>
      </c>
      <c r="E28" s="235"/>
      <c r="F28" s="19"/>
    </row>
    <row r="29" spans="2:6" ht="12.75" customHeight="1">
      <c r="B29" s="13"/>
      <c r="C29" s="31"/>
      <c r="D29" s="252">
        <f>D30+D31</f>
        <v>0</v>
      </c>
      <c r="E29" s="252"/>
      <c r="F29" s="19"/>
    </row>
    <row r="30" spans="2:6" ht="12.75" customHeight="1">
      <c r="B30" s="13"/>
      <c r="C30" s="26"/>
      <c r="D30" s="237"/>
      <c r="E30" s="237"/>
      <c r="F30" s="19"/>
    </row>
    <row r="31" spans="2:5" ht="12.75" customHeight="1">
      <c r="B31" s="13"/>
      <c r="C31" s="26"/>
      <c r="D31" s="237"/>
      <c r="E31" s="237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27.75" customHeight="1">
      <c r="B34" s="238" t="s">
        <v>188</v>
      </c>
      <c r="C34" s="238"/>
      <c r="D34" s="238"/>
      <c r="E34" s="238"/>
      <c r="F34" s="238"/>
      <c r="G34" s="238"/>
    </row>
    <row r="35" spans="2:4" ht="12.75">
      <c r="B35" s="12"/>
      <c r="C35" s="12"/>
      <c r="D35" s="12"/>
    </row>
    <row r="36" spans="2:4" ht="40.5" customHeight="1">
      <c r="B36" s="10" t="s">
        <v>37</v>
      </c>
      <c r="C36" s="11" t="s">
        <v>38</v>
      </c>
      <c r="D36" s="11" t="s">
        <v>39</v>
      </c>
    </row>
    <row r="37" spans="2:6" ht="12.75">
      <c r="B37" s="9">
        <v>1</v>
      </c>
      <c r="C37" s="9">
        <v>2</v>
      </c>
      <c r="D37" s="9">
        <v>4</v>
      </c>
      <c r="E37" s="245"/>
      <c r="F37" s="243"/>
    </row>
    <row r="38" spans="2:9" ht="24.75" customHeight="1">
      <c r="B38" s="67">
        <v>1</v>
      </c>
      <c r="C38" s="26" t="s">
        <v>87</v>
      </c>
      <c r="D38" s="27">
        <v>56580</v>
      </c>
      <c r="F38" s="247"/>
      <c r="G38" s="247"/>
      <c r="I38" s="56"/>
    </row>
    <row r="39" spans="2:4" ht="12.75">
      <c r="B39" s="13"/>
      <c r="C39" s="26"/>
      <c r="D39" s="39"/>
    </row>
    <row r="40" spans="2:4" ht="12.75" customHeight="1">
      <c r="B40" s="13"/>
      <c r="C40" s="36" t="s">
        <v>1</v>
      </c>
      <c r="D40" s="38">
        <f>D38</f>
        <v>56580</v>
      </c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240" t="s">
        <v>218</v>
      </c>
      <c r="C44" s="240"/>
      <c r="D44" s="58">
        <f>D14+D25+D40</f>
        <v>6528189</v>
      </c>
    </row>
    <row r="45" spans="2:4" ht="12.75">
      <c r="B45" s="14"/>
      <c r="C45" s="15"/>
      <c r="D45" s="8"/>
    </row>
    <row r="46" spans="2:4" ht="12.75">
      <c r="B46" s="7" t="s">
        <v>59</v>
      </c>
      <c r="D46" s="7" t="s">
        <v>0</v>
      </c>
    </row>
    <row r="48" spans="2:4" ht="12.75">
      <c r="B48" s="7" t="s">
        <v>60</v>
      </c>
      <c r="D48" s="7" t="s">
        <v>34</v>
      </c>
    </row>
  </sheetData>
  <sheetProtection/>
  <mergeCells count="26">
    <mergeCell ref="E37:F37"/>
    <mergeCell ref="F38:G38"/>
    <mergeCell ref="B44:C44"/>
    <mergeCell ref="D27:E27"/>
    <mergeCell ref="D28:E28"/>
    <mergeCell ref="D29:E29"/>
    <mergeCell ref="D30:E30"/>
    <mergeCell ref="D31:E31"/>
    <mergeCell ref="B34:G34"/>
    <mergeCell ref="B21:G21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D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I48"/>
  <sheetViews>
    <sheetView showGridLines="0" tabSelected="1" workbookViewId="0" topLeftCell="A20">
      <selection activeCell="B41" sqref="B41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7" customHeight="1">
      <c r="E3" s="7" t="s">
        <v>189</v>
      </c>
    </row>
    <row r="6" ht="5.25" customHeight="1"/>
    <row r="7" spans="2:4" ht="12.75">
      <c r="B7" s="243" t="s">
        <v>35</v>
      </c>
      <c r="C7" s="243"/>
      <c r="D7" s="243"/>
    </row>
    <row r="8" spans="2:5" ht="33" customHeight="1">
      <c r="B8" s="244" t="s">
        <v>220</v>
      </c>
      <c r="C8" s="244"/>
      <c r="D8" s="244"/>
      <c r="E8" s="244"/>
    </row>
    <row r="9" ht="6.75" customHeight="1"/>
    <row r="10" ht="12" customHeight="1"/>
    <row r="11" spans="2:6" ht="12.75" customHeight="1">
      <c r="B11" s="238" t="s">
        <v>181</v>
      </c>
      <c r="C11" s="238"/>
      <c r="D11" s="238"/>
      <c r="E11" s="238"/>
      <c r="F11" s="238"/>
    </row>
    <row r="12" spans="2:4" ht="12.75">
      <c r="B12" s="12"/>
      <c r="C12" s="12"/>
      <c r="D12" s="12"/>
    </row>
    <row r="13" spans="2:6" ht="47.25" customHeight="1">
      <c r="B13" s="10" t="s">
        <v>37</v>
      </c>
      <c r="C13" s="11" t="s">
        <v>38</v>
      </c>
      <c r="D13" s="11" t="s">
        <v>182</v>
      </c>
      <c r="E13" s="11" t="s">
        <v>183</v>
      </c>
      <c r="F13" s="11" t="s">
        <v>77</v>
      </c>
    </row>
    <row r="14" spans="2:6" s="45" customFormat="1" ht="12">
      <c r="B14" s="43">
        <v>1</v>
      </c>
      <c r="C14" s="43">
        <v>2</v>
      </c>
      <c r="D14" s="43">
        <v>3</v>
      </c>
      <c r="E14" s="44">
        <v>4</v>
      </c>
      <c r="F14" s="44">
        <v>5</v>
      </c>
    </row>
    <row r="15" spans="2:6" ht="27.75" customHeight="1">
      <c r="B15" s="13">
        <v>1</v>
      </c>
      <c r="C15" s="26" t="s">
        <v>184</v>
      </c>
      <c r="D15" s="25">
        <v>409.5</v>
      </c>
      <c r="E15" s="32">
        <v>32</v>
      </c>
      <c r="F15" s="20">
        <f>D15*E15</f>
        <v>13104</v>
      </c>
    </row>
    <row r="16" spans="2:6" ht="12.75">
      <c r="B16" s="13"/>
      <c r="C16" s="26" t="s">
        <v>185</v>
      </c>
      <c r="D16" s="25"/>
      <c r="E16" s="32"/>
      <c r="F16" s="20"/>
    </row>
    <row r="17" spans="2:6" ht="12.75">
      <c r="B17" s="13"/>
      <c r="C17" s="26" t="s">
        <v>221</v>
      </c>
      <c r="D17" s="25">
        <v>409.5</v>
      </c>
      <c r="E17" s="32">
        <v>16</v>
      </c>
      <c r="F17" s="149">
        <f>D17*E17</f>
        <v>6552</v>
      </c>
    </row>
    <row r="18" spans="2:6" ht="12.75" customHeight="1">
      <c r="B18" s="13"/>
      <c r="C18" s="26" t="s">
        <v>222</v>
      </c>
      <c r="D18" s="25">
        <v>409.5</v>
      </c>
      <c r="E18" s="32">
        <v>16</v>
      </c>
      <c r="F18" s="149">
        <f>D18*E18</f>
        <v>6552</v>
      </c>
    </row>
    <row r="19" spans="2:6" ht="12.75" customHeight="1">
      <c r="B19" s="13"/>
      <c r="C19" s="26"/>
      <c r="D19" s="25"/>
      <c r="E19" s="32"/>
      <c r="F19" s="20"/>
    </row>
    <row r="20" spans="2:6" ht="12.75" customHeight="1">
      <c r="B20" s="13"/>
      <c r="C20" s="36" t="s">
        <v>58</v>
      </c>
      <c r="D20" s="23"/>
      <c r="E20" s="20"/>
      <c r="F20" s="54">
        <f>F15+F19</f>
        <v>13104</v>
      </c>
    </row>
    <row r="22" spans="2:6" ht="12.75" outlineLevel="1">
      <c r="B22" s="238" t="s">
        <v>186</v>
      </c>
      <c r="C22" s="238"/>
      <c r="D22" s="238"/>
      <c r="E22" s="238"/>
      <c r="F22" s="238"/>
    </row>
    <row r="23" spans="2:4" ht="12.75" outlineLevel="1">
      <c r="B23" s="12"/>
      <c r="C23" s="12"/>
      <c r="D23" s="12"/>
    </row>
    <row r="24" spans="2:7" ht="48.75" customHeight="1" outlineLevel="1">
      <c r="B24" s="10" t="s">
        <v>37</v>
      </c>
      <c r="C24" s="11" t="s">
        <v>38</v>
      </c>
      <c r="D24" s="11" t="s">
        <v>76</v>
      </c>
      <c r="E24" s="11" t="s">
        <v>56</v>
      </c>
      <c r="F24" s="239" t="s">
        <v>77</v>
      </c>
      <c r="G24" s="239"/>
    </row>
    <row r="25" spans="2:7" ht="12.75" outlineLevel="1">
      <c r="B25" s="9">
        <v>1</v>
      </c>
      <c r="C25" s="9">
        <v>2</v>
      </c>
      <c r="D25" s="9">
        <v>3</v>
      </c>
      <c r="E25" s="32">
        <v>4</v>
      </c>
      <c r="F25" s="255">
        <v>5</v>
      </c>
      <c r="G25" s="256"/>
    </row>
    <row r="26" spans="2:7" ht="12.75" outlineLevel="1">
      <c r="B26" s="13">
        <v>1</v>
      </c>
      <c r="C26" s="26" t="s">
        <v>187</v>
      </c>
      <c r="D26" s="39"/>
      <c r="E26" s="32"/>
      <c r="F26" s="257">
        <v>0</v>
      </c>
      <c r="G26" s="258"/>
    </row>
    <row r="27" spans="2:7" ht="12.75" outlineLevel="1">
      <c r="B27" s="13"/>
      <c r="C27" s="26"/>
      <c r="D27" s="39"/>
      <c r="E27" s="32"/>
      <c r="F27" s="257"/>
      <c r="G27" s="258"/>
    </row>
    <row r="28" spans="2:9" ht="12.75" customHeight="1" outlineLevel="1">
      <c r="B28" s="13"/>
      <c r="C28" s="36" t="s">
        <v>1</v>
      </c>
      <c r="D28" s="38"/>
      <c r="E28" s="54"/>
      <c r="F28" s="259">
        <f>F26+F27</f>
        <v>0</v>
      </c>
      <c r="G28" s="260"/>
      <c r="I28" s="56"/>
    </row>
    <row r="30" spans="2:7" ht="27.75" customHeight="1">
      <c r="B30" s="238" t="s">
        <v>188</v>
      </c>
      <c r="C30" s="238"/>
      <c r="D30" s="238"/>
      <c r="E30" s="238"/>
      <c r="F30" s="238"/>
      <c r="G30" s="238"/>
    </row>
    <row r="31" spans="2:4" ht="12.75">
      <c r="B31" s="12"/>
      <c r="C31" s="12"/>
      <c r="D31" s="12"/>
    </row>
    <row r="32" spans="2:4" ht="40.5" customHeight="1">
      <c r="B32" s="10" t="s">
        <v>37</v>
      </c>
      <c r="C32" s="11" t="s">
        <v>38</v>
      </c>
      <c r="D32" s="11" t="s">
        <v>39</v>
      </c>
    </row>
    <row r="33" spans="2:6" ht="12.75">
      <c r="B33" s="9">
        <v>1</v>
      </c>
      <c r="C33" s="9">
        <v>2</v>
      </c>
      <c r="D33" s="9">
        <v>4</v>
      </c>
      <c r="E33" s="245"/>
      <c r="F33" s="243"/>
    </row>
    <row r="34" spans="2:9" ht="24.75" customHeight="1">
      <c r="B34" s="67">
        <v>1</v>
      </c>
      <c r="C34" s="26" t="s">
        <v>190</v>
      </c>
      <c r="D34" s="27">
        <v>1460</v>
      </c>
      <c r="F34" s="247"/>
      <c r="G34" s="247"/>
      <c r="I34" s="56"/>
    </row>
    <row r="35" spans="2:4" ht="25.5">
      <c r="B35" s="13">
        <v>2</v>
      </c>
      <c r="C35" s="26" t="s">
        <v>223</v>
      </c>
      <c r="D35" s="39">
        <v>27</v>
      </c>
    </row>
    <row r="36" spans="2:4" ht="12.75" customHeight="1">
      <c r="B36" s="13"/>
      <c r="C36" s="36" t="s">
        <v>1</v>
      </c>
      <c r="D36" s="38">
        <f>D34+D35</f>
        <v>1487</v>
      </c>
    </row>
    <row r="37" spans="2:4" ht="12.75">
      <c r="B37" s="14"/>
      <c r="C37" s="15"/>
      <c r="D37" s="8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4" ht="12.75">
      <c r="B40" s="254" t="s">
        <v>224</v>
      </c>
      <c r="C40" s="254"/>
      <c r="D40" s="58">
        <f>F20+F28+D36</f>
        <v>14591</v>
      </c>
    </row>
    <row r="41" spans="2:4" ht="12.75">
      <c r="B41" s="14"/>
      <c r="C41" s="15"/>
      <c r="D41" s="8"/>
    </row>
    <row r="42" spans="2:4" ht="12.75">
      <c r="B42" s="7" t="s">
        <v>59</v>
      </c>
      <c r="D42" s="7" t="s">
        <v>0</v>
      </c>
    </row>
    <row r="44" spans="2:4" ht="12.75">
      <c r="B44" s="7" t="s">
        <v>60</v>
      </c>
      <c r="D44" s="7" t="s">
        <v>34</v>
      </c>
    </row>
    <row r="47" ht="12.75">
      <c r="I47" s="56"/>
    </row>
    <row r="48" ht="12.75">
      <c r="I48" s="56"/>
    </row>
  </sheetData>
  <sheetProtection/>
  <mergeCells count="15">
    <mergeCell ref="D1:G1"/>
    <mergeCell ref="D2:G2"/>
    <mergeCell ref="B7:D7"/>
    <mergeCell ref="B8:E8"/>
    <mergeCell ref="B11:F11"/>
    <mergeCell ref="B22:F22"/>
    <mergeCell ref="E33:F33"/>
    <mergeCell ref="F34:G34"/>
    <mergeCell ref="B40:C40"/>
    <mergeCell ref="F24:G24"/>
    <mergeCell ref="F25:G25"/>
    <mergeCell ref="F26:G26"/>
    <mergeCell ref="F27:G27"/>
    <mergeCell ref="F28:G28"/>
    <mergeCell ref="B30:G30"/>
  </mergeCells>
  <printOptions/>
  <pageMargins left="0.5905511811023623" right="0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111"/>
  <sheetViews>
    <sheetView showGridLines="0" zoomScalePageLayoutView="0" workbookViewId="0" topLeftCell="A51">
      <selection activeCell="A51" sqref="A1:IV1638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2.140625" style="7" customWidth="1"/>
    <col min="11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7" customHeight="1">
      <c r="E3" s="7" t="s">
        <v>174</v>
      </c>
    </row>
    <row r="6" ht="5.25" customHeight="1"/>
    <row r="7" spans="2:4" ht="12.75">
      <c r="B7" s="243" t="s">
        <v>35</v>
      </c>
      <c r="C7" s="243"/>
      <c r="D7" s="243"/>
    </row>
    <row r="8" spans="2:4" ht="20.25" customHeight="1">
      <c r="B8" s="19" t="s">
        <v>169</v>
      </c>
      <c r="C8" s="19"/>
      <c r="D8" s="19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10" ht="12.75" customHeight="1">
      <c r="B14" s="13">
        <v>1</v>
      </c>
      <c r="C14" s="9" t="s">
        <v>16</v>
      </c>
      <c r="D14" s="236">
        <f>D16</f>
        <v>737556</v>
      </c>
      <c r="E14" s="236"/>
      <c r="J14" s="56"/>
    </row>
    <row r="15" spans="2:5" ht="12.75" customHeight="1">
      <c r="B15" s="13"/>
      <c r="C15" s="26" t="s">
        <v>40</v>
      </c>
      <c r="D15" s="235"/>
      <c r="E15" s="235"/>
    </row>
    <row r="16" spans="2:10" ht="12.75" customHeight="1">
      <c r="B16" s="13"/>
      <c r="C16" s="26" t="s">
        <v>41</v>
      </c>
      <c r="D16" s="235">
        <v>737556</v>
      </c>
      <c r="E16" s="235"/>
      <c r="J16" s="56"/>
    </row>
    <row r="17" spans="2:5" ht="12.75" customHeight="1">
      <c r="B17" s="13"/>
      <c r="C17" s="40"/>
      <c r="D17" s="242"/>
      <c r="E17" s="242"/>
    </row>
    <row r="18" spans="2:5" ht="12.75" customHeight="1">
      <c r="B18" s="13"/>
      <c r="C18" s="40"/>
      <c r="D18" s="242"/>
      <c r="E18" s="242"/>
    </row>
    <row r="21" spans="2:4" ht="12.75" outlineLevel="1">
      <c r="B21" s="241" t="s">
        <v>42</v>
      </c>
      <c r="C21" s="241"/>
      <c r="D21" s="241"/>
    </row>
    <row r="22" ht="12.75" outlineLevel="1"/>
    <row r="23" spans="2:7" ht="57" customHeight="1" outlineLevel="1">
      <c r="B23" s="10" t="s">
        <v>37</v>
      </c>
      <c r="C23" s="35" t="s">
        <v>38</v>
      </c>
      <c r="D23" s="10" t="s">
        <v>43</v>
      </c>
      <c r="E23" s="11" t="s">
        <v>149</v>
      </c>
      <c r="F23" s="10" t="s">
        <v>45</v>
      </c>
      <c r="G23" s="11" t="s">
        <v>71</v>
      </c>
    </row>
    <row r="24" spans="2:7" ht="12.75" outlineLevel="1">
      <c r="B24" s="9">
        <v>1</v>
      </c>
      <c r="C24" s="29">
        <v>2</v>
      </c>
      <c r="D24" s="9">
        <v>3</v>
      </c>
      <c r="E24" s="32">
        <v>4</v>
      </c>
      <c r="F24" s="11">
        <v>5</v>
      </c>
      <c r="G24" s="32">
        <v>6</v>
      </c>
    </row>
    <row r="25" spans="2:7" ht="13.5" customHeight="1" outlineLevel="1">
      <c r="B25" s="13">
        <v>1</v>
      </c>
      <c r="C25" s="26" t="s">
        <v>89</v>
      </c>
      <c r="D25" s="9"/>
      <c r="E25" s="20"/>
      <c r="F25" s="10"/>
      <c r="G25" s="20"/>
    </row>
    <row r="26" spans="2:9" ht="11.25" customHeight="1" outlineLevel="1">
      <c r="B26" s="13"/>
      <c r="C26" s="26" t="s">
        <v>90</v>
      </c>
      <c r="D26" s="9"/>
      <c r="E26" s="32"/>
      <c r="F26" s="9"/>
      <c r="G26" s="20"/>
      <c r="I26" s="7">
        <f>5300-G26</f>
        <v>5300</v>
      </c>
    </row>
    <row r="27" spans="2:7" s="62" customFormat="1" ht="12.75" customHeight="1" outlineLevel="1">
      <c r="B27" s="60"/>
      <c r="C27" s="36" t="s">
        <v>1</v>
      </c>
      <c r="D27" s="23"/>
      <c r="E27" s="54"/>
      <c r="F27" s="61"/>
      <c r="G27" s="54">
        <f>G25+G26</f>
        <v>0</v>
      </c>
    </row>
    <row r="28" spans="2:4" ht="12.75">
      <c r="B28" s="12"/>
      <c r="C28" s="12"/>
      <c r="D28" s="12"/>
    </row>
    <row r="29" spans="2:7" ht="12.75" customHeight="1">
      <c r="B29" s="238" t="s">
        <v>75</v>
      </c>
      <c r="C29" s="238"/>
      <c r="D29" s="238"/>
      <c r="E29" s="238"/>
      <c r="F29" s="238"/>
      <c r="G29" s="238"/>
    </row>
    <row r="30" spans="2:4" ht="25.5" customHeight="1">
      <c r="B30" s="12"/>
      <c r="C30" s="12"/>
      <c r="D30" s="12"/>
    </row>
    <row r="31" spans="2:5" ht="21.75" customHeight="1">
      <c r="B31" s="10" t="s">
        <v>37</v>
      </c>
      <c r="C31" s="11" t="s">
        <v>38</v>
      </c>
      <c r="D31" s="239" t="s">
        <v>39</v>
      </c>
      <c r="E31" s="239"/>
    </row>
    <row r="32" spans="2:5" ht="12.75">
      <c r="B32" s="11">
        <v>1</v>
      </c>
      <c r="C32" s="11">
        <v>2</v>
      </c>
      <c r="D32" s="239">
        <v>3</v>
      </c>
      <c r="E32" s="239"/>
    </row>
    <row r="33" spans="2:6" ht="18" customHeight="1">
      <c r="B33" s="13">
        <v>1</v>
      </c>
      <c r="C33" s="26" t="s">
        <v>46</v>
      </c>
      <c r="D33" s="236">
        <v>225762</v>
      </c>
      <c r="E33" s="236"/>
      <c r="F33" s="19"/>
    </row>
    <row r="34" spans="2:6" ht="12.75" customHeight="1">
      <c r="B34" s="13"/>
      <c r="C34" s="31" t="s">
        <v>47</v>
      </c>
      <c r="D34" s="234"/>
      <c r="E34" s="234"/>
      <c r="F34" s="19"/>
    </row>
    <row r="35" spans="2:6" ht="12.75" customHeight="1">
      <c r="B35" s="13"/>
      <c r="C35" s="31" t="s">
        <v>50</v>
      </c>
      <c r="D35" s="235">
        <v>225762</v>
      </c>
      <c r="E35" s="235"/>
      <c r="F35" s="19"/>
    </row>
    <row r="36" spans="2:6" ht="12.75" customHeight="1" hidden="1">
      <c r="B36" s="13"/>
      <c r="C36" s="26" t="s">
        <v>48</v>
      </c>
      <c r="D36" s="237">
        <v>24905</v>
      </c>
      <c r="E36" s="237"/>
      <c r="F36" s="19"/>
    </row>
    <row r="37" spans="2:5" ht="12.75" customHeight="1" hidden="1">
      <c r="B37" s="13"/>
      <c r="C37" s="26" t="s">
        <v>49</v>
      </c>
      <c r="D37" s="237">
        <v>217722</v>
      </c>
      <c r="E37" s="237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6" ht="12.75">
      <c r="B40" s="241" t="s">
        <v>51</v>
      </c>
      <c r="C40" s="241"/>
      <c r="D40" s="241"/>
      <c r="E40" s="241"/>
      <c r="F40" s="241"/>
    </row>
    <row r="42" spans="2:7" ht="49.5" customHeight="1">
      <c r="B42" s="10" t="s">
        <v>37</v>
      </c>
      <c r="C42" s="35" t="s">
        <v>38</v>
      </c>
      <c r="D42" s="11" t="s">
        <v>69</v>
      </c>
      <c r="E42" s="20" t="s">
        <v>73</v>
      </c>
      <c r="F42" s="11" t="s">
        <v>70</v>
      </c>
      <c r="G42" s="10" t="s">
        <v>72</v>
      </c>
    </row>
    <row r="43" spans="2:7" ht="13.5" customHeight="1">
      <c r="B43" s="9">
        <v>1</v>
      </c>
      <c r="C43" s="29">
        <v>2</v>
      </c>
      <c r="D43" s="9">
        <v>3</v>
      </c>
      <c r="E43" s="20"/>
      <c r="F43" s="32">
        <v>4</v>
      </c>
      <c r="G43" s="32">
        <v>5</v>
      </c>
    </row>
    <row r="44" spans="2:8" ht="45" customHeight="1">
      <c r="B44" s="64">
        <v>1</v>
      </c>
      <c r="C44" s="65" t="s">
        <v>52</v>
      </c>
      <c r="D44" s="66"/>
      <c r="E44" s="20"/>
      <c r="F44" s="66"/>
      <c r="G44" s="83">
        <f>G45</f>
        <v>5347</v>
      </c>
      <c r="H44" s="56"/>
    </row>
    <row r="45" spans="2:7" ht="12.75" customHeight="1">
      <c r="B45" s="20"/>
      <c r="C45" s="37" t="s">
        <v>67</v>
      </c>
      <c r="D45" s="32">
        <v>445.58</v>
      </c>
      <c r="E45" s="32">
        <v>1</v>
      </c>
      <c r="F45" s="32">
        <v>12</v>
      </c>
      <c r="G45" s="84">
        <v>5347</v>
      </c>
    </row>
    <row r="46" spans="2:11" ht="12.75" customHeight="1" hidden="1">
      <c r="B46" s="20"/>
      <c r="C46" s="37" t="s">
        <v>68</v>
      </c>
      <c r="D46" s="32">
        <v>0.56</v>
      </c>
      <c r="E46" s="32">
        <v>104.7</v>
      </c>
      <c r="F46" s="32">
        <v>1466</v>
      </c>
      <c r="G46" s="84">
        <v>860</v>
      </c>
      <c r="K46" s="7">
        <f>J46/(D46*E46/100)</f>
        <v>0</v>
      </c>
    </row>
    <row r="47" spans="2:7" ht="23.25" customHeight="1">
      <c r="B47" s="64">
        <v>2</v>
      </c>
      <c r="C47" s="65" t="s">
        <v>53</v>
      </c>
      <c r="D47" s="66">
        <v>1697.58</v>
      </c>
      <c r="E47" s="66">
        <v>1</v>
      </c>
      <c r="F47" s="66">
        <v>12</v>
      </c>
      <c r="G47" s="83">
        <v>20371</v>
      </c>
    </row>
    <row r="48" spans="2:7" ht="12.75">
      <c r="B48" s="20">
        <v>3</v>
      </c>
      <c r="C48" s="37" t="s">
        <v>168</v>
      </c>
      <c r="D48" s="32">
        <v>300</v>
      </c>
      <c r="E48" s="32">
        <v>1</v>
      </c>
      <c r="F48" s="32">
        <v>4</v>
      </c>
      <c r="G48" s="84">
        <v>600</v>
      </c>
    </row>
    <row r="49" spans="2:10" ht="12.75">
      <c r="B49" s="21"/>
      <c r="C49" s="41" t="s">
        <v>1</v>
      </c>
      <c r="D49" s="33"/>
      <c r="E49" s="20"/>
      <c r="F49" s="32"/>
      <c r="G49" s="85">
        <f>G44+G47+G48</f>
        <v>26318</v>
      </c>
      <c r="J49" s="56"/>
    </row>
    <row r="51" spans="2:7" ht="12.75">
      <c r="B51" s="241" t="s">
        <v>54</v>
      </c>
      <c r="C51" s="241"/>
      <c r="D51" s="241"/>
      <c r="E51" s="241"/>
      <c r="F51" s="241"/>
      <c r="G51" s="241"/>
    </row>
    <row r="52" ht="12.75" customHeight="1"/>
    <row r="53" spans="2:7" ht="47.25" customHeight="1">
      <c r="B53" s="10" t="s">
        <v>37</v>
      </c>
      <c r="C53" s="35" t="s">
        <v>38</v>
      </c>
      <c r="D53" s="11" t="s">
        <v>55</v>
      </c>
      <c r="E53" s="47" t="s">
        <v>73</v>
      </c>
      <c r="F53" s="11" t="s">
        <v>56</v>
      </c>
      <c r="G53" s="11" t="s">
        <v>74</v>
      </c>
    </row>
    <row r="54" spans="2:7" s="45" customFormat="1" ht="17.25" customHeight="1">
      <c r="B54" s="43">
        <v>1</v>
      </c>
      <c r="C54" s="42">
        <v>2</v>
      </c>
      <c r="D54" s="43">
        <v>3</v>
      </c>
      <c r="E54" s="44">
        <v>4</v>
      </c>
      <c r="F54" s="44">
        <v>5</v>
      </c>
      <c r="G54" s="44">
        <v>6</v>
      </c>
    </row>
    <row r="55" spans="2:10" ht="90" customHeight="1">
      <c r="B55" s="13">
        <v>1</v>
      </c>
      <c r="C55" s="46" t="s">
        <v>63</v>
      </c>
      <c r="D55" s="48">
        <v>11.429</v>
      </c>
      <c r="E55" s="49">
        <v>1</v>
      </c>
      <c r="F55" s="48">
        <v>33100</v>
      </c>
      <c r="G55" s="159">
        <v>378300</v>
      </c>
      <c r="J55" s="56"/>
    </row>
    <row r="56" spans="2:10" ht="27.75" customHeight="1">
      <c r="B56" s="13">
        <v>2</v>
      </c>
      <c r="C56" s="57" t="s">
        <v>81</v>
      </c>
      <c r="D56" s="49">
        <v>2.13813</v>
      </c>
      <c r="E56" s="44">
        <v>1</v>
      </c>
      <c r="F56" s="44">
        <v>337780</v>
      </c>
      <c r="G56" s="158">
        <v>722220</v>
      </c>
      <c r="J56" s="56"/>
    </row>
    <row r="57" spans="2:10" ht="27.75" customHeight="1">
      <c r="B57" s="148">
        <v>3</v>
      </c>
      <c r="C57" s="28" t="s">
        <v>61</v>
      </c>
      <c r="D57" s="50">
        <v>52.8</v>
      </c>
      <c r="E57" s="44">
        <v>1</v>
      </c>
      <c r="F57" s="44">
        <v>2120</v>
      </c>
      <c r="G57" s="158">
        <v>111950</v>
      </c>
      <c r="J57" s="56"/>
    </row>
    <row r="58" spans="2:10" ht="12.75" customHeight="1">
      <c r="B58" s="148">
        <v>4</v>
      </c>
      <c r="C58" s="136" t="s">
        <v>27</v>
      </c>
      <c r="D58" s="50">
        <v>130</v>
      </c>
      <c r="E58" s="44">
        <v>1</v>
      </c>
      <c r="F58" s="44">
        <v>712</v>
      </c>
      <c r="G58" s="158">
        <v>92610</v>
      </c>
      <c r="J58" s="56"/>
    </row>
    <row r="59" spans="2:7" ht="12.75" customHeight="1">
      <c r="B59" s="148">
        <v>5</v>
      </c>
      <c r="C59" s="136" t="s">
        <v>150</v>
      </c>
      <c r="D59" s="50">
        <v>2334.16</v>
      </c>
      <c r="E59" s="44">
        <v>1</v>
      </c>
      <c r="F59" s="44">
        <v>12</v>
      </c>
      <c r="G59" s="158">
        <v>28010</v>
      </c>
    </row>
    <row r="60" spans="2:7" ht="12.75">
      <c r="B60" s="13"/>
      <c r="C60" s="41" t="s">
        <v>1</v>
      </c>
      <c r="D60" s="51"/>
      <c r="E60" s="44"/>
      <c r="F60" s="44"/>
      <c r="G60" s="86">
        <f>G55+G56+G57+G58+G59</f>
        <v>1333090</v>
      </c>
    </row>
    <row r="62" spans="2:7" ht="12.75" customHeight="1">
      <c r="B62" s="238" t="s">
        <v>57</v>
      </c>
      <c r="C62" s="238"/>
      <c r="D62" s="238"/>
      <c r="E62" s="238"/>
      <c r="F62" s="238"/>
      <c r="G62" s="238"/>
    </row>
    <row r="63" spans="2:4" ht="12.75">
      <c r="B63" s="12"/>
      <c r="C63" s="12"/>
      <c r="D63" s="12"/>
    </row>
    <row r="64" spans="2:7" ht="62.25" customHeight="1">
      <c r="B64" s="10" t="s">
        <v>37</v>
      </c>
      <c r="C64" s="11" t="s">
        <v>38</v>
      </c>
      <c r="D64" s="11" t="s">
        <v>76</v>
      </c>
      <c r="E64" s="47" t="s">
        <v>73</v>
      </c>
      <c r="F64" s="11" t="s">
        <v>56</v>
      </c>
      <c r="G64" s="11" t="s">
        <v>77</v>
      </c>
    </row>
    <row r="65" spans="2:7" s="53" customFormat="1" ht="12.75" customHeight="1">
      <c r="B65" s="43">
        <v>1</v>
      </c>
      <c r="C65" s="43">
        <v>2</v>
      </c>
      <c r="D65" s="43">
        <v>3</v>
      </c>
      <c r="E65" s="47"/>
      <c r="F65" s="44">
        <v>4</v>
      </c>
      <c r="G65" s="44">
        <v>5</v>
      </c>
    </row>
    <row r="66" spans="2:7" ht="14.25" customHeight="1" outlineLevel="1">
      <c r="B66" s="13">
        <v>1</v>
      </c>
      <c r="C66" s="55" t="s">
        <v>91</v>
      </c>
      <c r="D66" s="52"/>
      <c r="E66" s="47"/>
      <c r="F66" s="32"/>
      <c r="G66" s="158">
        <v>1000</v>
      </c>
    </row>
    <row r="67" spans="2:7" ht="14.25" customHeight="1" outlineLevel="1">
      <c r="B67" s="13">
        <v>2</v>
      </c>
      <c r="C67" s="55" t="s">
        <v>108</v>
      </c>
      <c r="D67" s="52">
        <v>500</v>
      </c>
      <c r="E67" s="47">
        <v>1</v>
      </c>
      <c r="F67" s="32">
        <v>12</v>
      </c>
      <c r="G67" s="158">
        <v>6000</v>
      </c>
    </row>
    <row r="68" spans="2:7" ht="12.75" customHeight="1">
      <c r="B68" s="13"/>
      <c r="C68" s="34" t="s">
        <v>58</v>
      </c>
      <c r="D68" s="23"/>
      <c r="E68" s="47"/>
      <c r="F68" s="20"/>
      <c r="G68" s="86">
        <f>SUM(G66:G67)</f>
        <v>7000</v>
      </c>
    </row>
    <row r="69" ht="12" customHeight="1"/>
    <row r="70" spans="2:6" ht="12.75" customHeight="1">
      <c r="B70" s="238" t="s">
        <v>78</v>
      </c>
      <c r="C70" s="238"/>
      <c r="D70" s="238"/>
      <c r="E70" s="238"/>
      <c r="F70" s="238"/>
    </row>
    <row r="71" spans="2:4" ht="12.75">
      <c r="B71" s="12"/>
      <c r="C71" s="12"/>
      <c r="D71" s="12"/>
    </row>
    <row r="72" spans="2:7" ht="47.25" customHeight="1">
      <c r="B72" s="10" t="s">
        <v>37</v>
      </c>
      <c r="C72" s="11" t="s">
        <v>38</v>
      </c>
      <c r="D72" s="11" t="s">
        <v>76</v>
      </c>
      <c r="E72" s="20" t="s">
        <v>73</v>
      </c>
      <c r="F72" s="11" t="s">
        <v>56</v>
      </c>
      <c r="G72" s="11" t="s">
        <v>77</v>
      </c>
    </row>
    <row r="73" spans="2:7" s="45" customFormat="1" ht="12">
      <c r="B73" s="43">
        <v>1</v>
      </c>
      <c r="C73" s="43">
        <v>2</v>
      </c>
      <c r="D73" s="43">
        <v>3</v>
      </c>
      <c r="E73" s="44"/>
      <c r="F73" s="44">
        <v>4</v>
      </c>
      <c r="G73" s="44">
        <v>5</v>
      </c>
    </row>
    <row r="74" spans="2:7" ht="25.5">
      <c r="B74" s="13">
        <v>1</v>
      </c>
      <c r="C74" s="26" t="s">
        <v>151</v>
      </c>
      <c r="D74" s="25"/>
      <c r="E74" s="32"/>
      <c r="F74" s="32">
        <v>1</v>
      </c>
      <c r="G74" s="84">
        <v>8991</v>
      </c>
    </row>
    <row r="75" spans="2:7" ht="25.5">
      <c r="B75" s="13">
        <v>2</v>
      </c>
      <c r="C75" s="55" t="s">
        <v>152</v>
      </c>
      <c r="D75" s="52">
        <v>433</v>
      </c>
      <c r="E75" s="32">
        <v>1</v>
      </c>
      <c r="F75" s="32">
        <v>12</v>
      </c>
      <c r="G75" s="84">
        <v>5196</v>
      </c>
    </row>
    <row r="76" spans="2:7" ht="12.75">
      <c r="B76" s="13">
        <v>3</v>
      </c>
      <c r="C76" s="26" t="s">
        <v>92</v>
      </c>
      <c r="D76" s="25">
        <v>2000</v>
      </c>
      <c r="E76" s="32">
        <v>1</v>
      </c>
      <c r="F76" s="32">
        <v>12</v>
      </c>
      <c r="G76" s="84">
        <f>F76*E76*D76</f>
        <v>24000</v>
      </c>
    </row>
    <row r="77" spans="2:7" ht="12.75">
      <c r="B77" s="13">
        <v>4</v>
      </c>
      <c r="C77" s="26" t="s">
        <v>201</v>
      </c>
      <c r="D77" s="25"/>
      <c r="E77" s="32"/>
      <c r="F77" s="32"/>
      <c r="G77" s="84">
        <v>27181</v>
      </c>
    </row>
    <row r="78" spans="2:9" ht="12.75" customHeight="1">
      <c r="B78" s="13"/>
      <c r="C78" s="36" t="s">
        <v>58</v>
      </c>
      <c r="D78" s="23"/>
      <c r="E78" s="32"/>
      <c r="F78" s="32"/>
      <c r="G78" s="85">
        <f>SUM(G74:G77)</f>
        <v>65368</v>
      </c>
      <c r="I78" s="56"/>
    </row>
    <row r="81" spans="2:7" ht="23.25" customHeight="1">
      <c r="B81" s="238" t="s">
        <v>202</v>
      </c>
      <c r="C81" s="238"/>
      <c r="D81" s="238"/>
      <c r="E81" s="238"/>
      <c r="F81" s="238"/>
      <c r="G81" s="238"/>
    </row>
    <row r="82" spans="2:4" ht="25.5" customHeight="1">
      <c r="B82" s="12"/>
      <c r="C82" s="12"/>
      <c r="D82" s="12"/>
    </row>
    <row r="83" spans="2:5" ht="21.75" customHeight="1">
      <c r="B83" s="10" t="s">
        <v>37</v>
      </c>
      <c r="C83" s="11" t="s">
        <v>38</v>
      </c>
      <c r="D83" s="239" t="s">
        <v>39</v>
      </c>
      <c r="E83" s="239"/>
    </row>
    <row r="84" spans="2:5" ht="12.75">
      <c r="B84" s="11">
        <v>1</v>
      </c>
      <c r="C84" s="11">
        <v>2</v>
      </c>
      <c r="D84" s="239">
        <v>3</v>
      </c>
      <c r="E84" s="239"/>
    </row>
    <row r="85" spans="2:6" ht="42.75" customHeight="1">
      <c r="B85" s="13">
        <v>1</v>
      </c>
      <c r="C85" s="26" t="s">
        <v>175</v>
      </c>
      <c r="D85" s="235">
        <v>10000</v>
      </c>
      <c r="E85" s="235"/>
      <c r="F85" s="19"/>
    </row>
    <row r="86" spans="2:6" ht="12.75" customHeight="1">
      <c r="B86" s="13"/>
      <c r="C86" s="31"/>
      <c r="D86" s="234"/>
      <c r="E86" s="234"/>
      <c r="F86" s="19"/>
    </row>
    <row r="87" spans="2:6" ht="12.75" customHeight="1">
      <c r="B87" s="13"/>
      <c r="C87" s="31"/>
      <c r="D87" s="235"/>
      <c r="E87" s="235"/>
      <c r="F87" s="19"/>
    </row>
    <row r="88" spans="2:6" ht="12.75" customHeight="1" hidden="1">
      <c r="B88" s="13"/>
      <c r="C88" s="26" t="s">
        <v>48</v>
      </c>
      <c r="D88" s="237">
        <v>24905</v>
      </c>
      <c r="E88" s="237"/>
      <c r="F88" s="19"/>
    </row>
    <row r="89" spans="2:5" ht="12.75" customHeight="1" hidden="1">
      <c r="B89" s="13"/>
      <c r="C89" s="26" t="s">
        <v>49</v>
      </c>
      <c r="D89" s="237">
        <v>217722</v>
      </c>
      <c r="E89" s="237"/>
    </row>
    <row r="90" spans="2:4" ht="12.75">
      <c r="B90" s="14"/>
      <c r="C90" s="15"/>
      <c r="D90" s="8"/>
    </row>
    <row r="91" spans="2:4" ht="12.75">
      <c r="B91" s="14"/>
      <c r="C91" s="15"/>
      <c r="D91" s="8"/>
    </row>
    <row r="92" spans="2:7" ht="27.75" customHeight="1">
      <c r="B92" s="238" t="s">
        <v>203</v>
      </c>
      <c r="C92" s="238"/>
      <c r="D92" s="238"/>
      <c r="E92" s="238"/>
      <c r="F92" s="238"/>
      <c r="G92" s="238"/>
    </row>
    <row r="93" spans="2:4" ht="12.75">
      <c r="B93" s="12"/>
      <c r="C93" s="12"/>
      <c r="D93" s="12"/>
    </row>
    <row r="94" spans="2:4" ht="40.5" customHeight="1">
      <c r="B94" s="10" t="s">
        <v>37</v>
      </c>
      <c r="C94" s="11" t="s">
        <v>38</v>
      </c>
      <c r="D94" s="11" t="s">
        <v>39</v>
      </c>
    </row>
    <row r="95" spans="2:6" ht="12.75">
      <c r="B95" s="9">
        <v>1</v>
      </c>
      <c r="C95" s="9">
        <v>2</v>
      </c>
      <c r="D95" s="9">
        <v>4</v>
      </c>
      <c r="E95" s="245"/>
      <c r="F95" s="246"/>
    </row>
    <row r="96" spans="2:9" ht="24.75" customHeight="1">
      <c r="B96" s="67">
        <v>1</v>
      </c>
      <c r="C96" s="26" t="s">
        <v>176</v>
      </c>
      <c r="D96" s="27">
        <v>5000</v>
      </c>
      <c r="F96" s="247"/>
      <c r="G96" s="247"/>
      <c r="I96" s="56"/>
    </row>
    <row r="97" spans="2:4" ht="12.75">
      <c r="B97" s="13">
        <v>2</v>
      </c>
      <c r="C97" s="26" t="s">
        <v>204</v>
      </c>
      <c r="D97" s="27">
        <v>3000</v>
      </c>
    </row>
    <row r="98" spans="2:4" ht="12.75" customHeight="1">
      <c r="B98" s="13"/>
      <c r="C98" s="36" t="s">
        <v>1</v>
      </c>
      <c r="D98" s="38">
        <f>D96+D97</f>
        <v>8000</v>
      </c>
    </row>
    <row r="99" spans="2:4" ht="12.75">
      <c r="B99" s="14"/>
      <c r="C99" s="15"/>
      <c r="D99" s="8"/>
    </row>
    <row r="100" spans="2:4" ht="12.75">
      <c r="B100" s="14"/>
      <c r="C100" s="15"/>
      <c r="D100" s="8"/>
    </row>
    <row r="101" spans="2:4" ht="12.75">
      <c r="B101" s="14"/>
      <c r="C101" s="15"/>
      <c r="D101" s="8"/>
    </row>
    <row r="102" spans="2:4" ht="12.75">
      <c r="B102" s="14"/>
      <c r="C102" s="15"/>
      <c r="D102" s="8"/>
    </row>
    <row r="103" spans="2:4" ht="12.75">
      <c r="B103" s="240" t="s">
        <v>170</v>
      </c>
      <c r="C103" s="240"/>
      <c r="D103" s="58">
        <f>D14+G27+D33+G49+G60+G68+G78+D85+D98</f>
        <v>2413094</v>
      </c>
    </row>
    <row r="104" spans="2:9" ht="12.75">
      <c r="B104" s="14"/>
      <c r="C104" s="15"/>
      <c r="D104" s="8"/>
      <c r="I104" s="56"/>
    </row>
    <row r="105" spans="2:4" ht="12.75">
      <c r="B105" s="7" t="s">
        <v>59</v>
      </c>
      <c r="D105" s="7" t="s">
        <v>0</v>
      </c>
    </row>
    <row r="107" spans="2:4" ht="12.75">
      <c r="B107" s="7" t="s">
        <v>60</v>
      </c>
      <c r="D107" s="7" t="s">
        <v>34</v>
      </c>
    </row>
    <row r="110" ht="12.75">
      <c r="I110" s="56"/>
    </row>
    <row r="111" ht="12.75">
      <c r="I111" s="56"/>
    </row>
  </sheetData>
  <sheetProtection/>
  <mergeCells count="36">
    <mergeCell ref="B92:G92"/>
    <mergeCell ref="E95:F95"/>
    <mergeCell ref="F96:G96"/>
    <mergeCell ref="B40:F40"/>
    <mergeCell ref="B51:G51"/>
    <mergeCell ref="B81:G81"/>
    <mergeCell ref="D89:E89"/>
    <mergeCell ref="D83:E83"/>
    <mergeCell ref="D84:E84"/>
    <mergeCell ref="D85:E85"/>
    <mergeCell ref="B21:D21"/>
    <mergeCell ref="D88:E88"/>
    <mergeCell ref="D1:G1"/>
    <mergeCell ref="D16:E16"/>
    <mergeCell ref="D13:E13"/>
    <mergeCell ref="D12:E12"/>
    <mergeCell ref="D18:E18"/>
    <mergeCell ref="B7:D7"/>
    <mergeCell ref="D2:G2"/>
    <mergeCell ref="B29:G29"/>
    <mergeCell ref="D32:E32"/>
    <mergeCell ref="D31:E31"/>
    <mergeCell ref="B103:C103"/>
    <mergeCell ref="B10:D10"/>
    <mergeCell ref="D35:E35"/>
    <mergeCell ref="D34:E34"/>
    <mergeCell ref="D14:E14"/>
    <mergeCell ref="D15:E15"/>
    <mergeCell ref="D17:E17"/>
    <mergeCell ref="D86:E86"/>
    <mergeCell ref="D87:E87"/>
    <mergeCell ref="D33:E33"/>
    <mergeCell ref="D36:E36"/>
    <mergeCell ref="D37:E37"/>
    <mergeCell ref="B62:G62"/>
    <mergeCell ref="B70:F70"/>
  </mergeCells>
  <printOptions/>
  <pageMargins left="0.5905511811023623" right="0" top="0.3937007874015748" bottom="0.3937007874015748" header="0" footer="0"/>
  <pageSetup horizontalDpi="600" verticalDpi="600" orientation="portrait" paperSize="9" scale="75" r:id="rId1"/>
  <rowBreaks count="1" manualBreakCount="1">
    <brk id="5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33"/>
  <sheetViews>
    <sheetView showGridLines="0" zoomScalePageLayoutView="0" workbookViewId="0" topLeftCell="A1">
      <selection activeCell="H5" sqref="H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14.140625" style="7" customWidth="1"/>
    <col min="7" max="7" width="11.7109375" style="7" bestFit="1" customWidth="1"/>
    <col min="8" max="8" width="11.8515625" style="7" bestFit="1" customWidth="1"/>
    <col min="9" max="9" width="12.140625" style="7" customWidth="1"/>
    <col min="10" max="16384" width="9.140625" style="7" customWidth="1"/>
  </cols>
  <sheetData>
    <row r="1" spans="4:6" ht="12.75">
      <c r="D1" s="243" t="s">
        <v>82</v>
      </c>
      <c r="E1" s="243"/>
      <c r="F1" s="243"/>
    </row>
    <row r="2" spans="4:6" ht="39" customHeight="1">
      <c r="D2" s="244" t="s">
        <v>93</v>
      </c>
      <c r="E2" s="244"/>
      <c r="F2" s="244"/>
    </row>
    <row r="3" ht="27" customHeight="1">
      <c r="E3" s="7" t="s">
        <v>174</v>
      </c>
    </row>
    <row r="6" ht="5.25" customHeight="1"/>
    <row r="7" spans="2:4" ht="12.75">
      <c r="B7" s="243" t="s">
        <v>35</v>
      </c>
      <c r="C7" s="243"/>
      <c r="D7" s="243"/>
    </row>
    <row r="8" spans="2:4" ht="20.25" customHeight="1">
      <c r="B8" s="19" t="s">
        <v>169</v>
      </c>
      <c r="C8" s="19"/>
      <c r="D8" s="19"/>
    </row>
    <row r="9" ht="6.75" customHeight="1"/>
    <row r="10" ht="12" customHeight="1"/>
    <row r="11" spans="2:5" ht="12.75" customHeight="1">
      <c r="B11" s="238" t="s">
        <v>181</v>
      </c>
      <c r="C11" s="238"/>
      <c r="D11" s="238"/>
      <c r="E11" s="238"/>
    </row>
    <row r="12" spans="2:4" ht="12.75">
      <c r="B12" s="12"/>
      <c r="C12" s="12"/>
      <c r="D12" s="12"/>
    </row>
    <row r="13" spans="2:6" ht="47.25" customHeight="1">
      <c r="B13" s="10" t="s">
        <v>37</v>
      </c>
      <c r="C13" s="11" t="s">
        <v>38</v>
      </c>
      <c r="D13" s="11" t="s">
        <v>76</v>
      </c>
      <c r="E13" s="20" t="s">
        <v>73</v>
      </c>
      <c r="F13" s="11" t="s">
        <v>77</v>
      </c>
    </row>
    <row r="14" spans="2:6" s="45" customFormat="1" ht="12">
      <c r="B14" s="43">
        <v>1</v>
      </c>
      <c r="C14" s="43">
        <v>2</v>
      </c>
      <c r="D14" s="43">
        <v>3</v>
      </c>
      <c r="E14" s="44"/>
      <c r="F14" s="44">
        <v>5</v>
      </c>
    </row>
    <row r="15" spans="2:6" ht="12.75">
      <c r="B15" s="13">
        <v>1</v>
      </c>
      <c r="C15" s="26" t="s">
        <v>211</v>
      </c>
      <c r="D15" s="25"/>
      <c r="E15" s="32"/>
      <c r="F15" s="140"/>
    </row>
    <row r="16" spans="2:6" ht="12.75">
      <c r="B16" s="13"/>
      <c r="C16" s="55" t="s">
        <v>212</v>
      </c>
      <c r="D16" s="52"/>
      <c r="E16" s="32"/>
      <c r="F16" s="140">
        <v>2063061</v>
      </c>
    </row>
    <row r="17" spans="2:6" ht="12.75">
      <c r="B17" s="13"/>
      <c r="C17" s="26" t="s">
        <v>213</v>
      </c>
      <c r="D17" s="25"/>
      <c r="E17" s="32"/>
      <c r="F17" s="140">
        <v>925513</v>
      </c>
    </row>
    <row r="18" spans="2:8" ht="12.75" customHeight="1">
      <c r="B18" s="13"/>
      <c r="C18" s="36" t="s">
        <v>58</v>
      </c>
      <c r="D18" s="23"/>
      <c r="E18" s="32"/>
      <c r="F18" s="85">
        <f>SUM(F15:F17)</f>
        <v>2988574</v>
      </c>
      <c r="H18" s="56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40" t="s">
        <v>170</v>
      </c>
      <c r="C25" s="240"/>
      <c r="D25" s="58">
        <f>F18</f>
        <v>2988574</v>
      </c>
    </row>
    <row r="26" spans="2:8" ht="12.75">
      <c r="B26" s="14"/>
      <c r="C26" s="15"/>
      <c r="D26" s="8"/>
      <c r="H26" s="56"/>
    </row>
    <row r="27" spans="2:4" ht="12.75">
      <c r="B27" s="7" t="s">
        <v>59</v>
      </c>
      <c r="D27" s="7" t="s">
        <v>0</v>
      </c>
    </row>
    <row r="29" spans="2:4" ht="12.75">
      <c r="B29" s="7" t="s">
        <v>60</v>
      </c>
      <c r="D29" s="7" t="s">
        <v>34</v>
      </c>
    </row>
    <row r="32" ht="12.75">
      <c r="H32" s="56"/>
    </row>
    <row r="33" ht="12.75">
      <c r="H33" s="56"/>
    </row>
  </sheetData>
  <sheetProtection/>
  <mergeCells count="5">
    <mergeCell ref="B25:C25"/>
    <mergeCell ref="B11:E11"/>
    <mergeCell ref="D1:F1"/>
    <mergeCell ref="D2:F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I55"/>
  <sheetViews>
    <sheetView showGridLines="0" zoomScalePageLayoutView="0" workbookViewId="0" topLeftCell="A40">
      <selection activeCell="A40" sqref="A1:IV1638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8.5" customHeight="1">
      <c r="D3" s="7" t="s">
        <v>174</v>
      </c>
    </row>
    <row r="4" ht="14.25" customHeight="1"/>
    <row r="6" ht="5.25" customHeight="1"/>
    <row r="7" spans="2:4" ht="12.75">
      <c r="B7" s="243" t="s">
        <v>35</v>
      </c>
      <c r="C7" s="243"/>
      <c r="D7" s="243"/>
    </row>
    <row r="8" spans="2:4" ht="12.75">
      <c r="B8" s="243" t="s">
        <v>171</v>
      </c>
      <c r="C8" s="243"/>
      <c r="D8" s="243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5" ht="12.75" customHeight="1">
      <c r="B14" s="13">
        <v>1</v>
      </c>
      <c r="C14" s="9" t="s">
        <v>16</v>
      </c>
      <c r="D14" s="250">
        <f>D15</f>
        <v>4940521</v>
      </c>
      <c r="E14" s="250"/>
    </row>
    <row r="15" spans="2:5" ht="12.75" customHeight="1">
      <c r="B15" s="13"/>
      <c r="C15" s="26" t="s">
        <v>40</v>
      </c>
      <c r="D15" s="251">
        <f>D16+D17</f>
        <v>4940521</v>
      </c>
      <c r="E15" s="251"/>
    </row>
    <row r="16" spans="2:5" ht="12.75" customHeight="1">
      <c r="B16" s="68"/>
      <c r="C16" s="31" t="s">
        <v>85</v>
      </c>
      <c r="D16" s="261">
        <v>3712855</v>
      </c>
      <c r="E16" s="262"/>
    </row>
    <row r="17" spans="2:8" ht="12.75">
      <c r="B17" s="13"/>
      <c r="C17" s="69" t="s">
        <v>95</v>
      </c>
      <c r="D17" s="263">
        <v>1227666</v>
      </c>
      <c r="E17" s="264"/>
      <c r="H17" s="56"/>
    </row>
    <row r="18" spans="2:5" ht="12.75" customHeight="1">
      <c r="B18" s="13"/>
      <c r="C18" s="40"/>
      <c r="D18" s="249"/>
      <c r="E18" s="249"/>
    </row>
    <row r="20" spans="2:7" ht="12.75" customHeight="1">
      <c r="B20" s="238" t="s">
        <v>153</v>
      </c>
      <c r="C20" s="238"/>
      <c r="D20" s="238"/>
      <c r="E20" s="238"/>
      <c r="F20" s="238"/>
      <c r="G20" s="238"/>
    </row>
    <row r="21" spans="2:4" ht="25.5" customHeight="1">
      <c r="B21" s="12"/>
      <c r="C21" s="12"/>
      <c r="D21" s="12"/>
    </row>
    <row r="22" spans="2:5" ht="21.75" customHeight="1">
      <c r="B22" s="10" t="s">
        <v>37</v>
      </c>
      <c r="C22" s="11" t="s">
        <v>38</v>
      </c>
      <c r="D22" s="239" t="s">
        <v>39</v>
      </c>
      <c r="E22" s="239"/>
    </row>
    <row r="23" spans="2:5" ht="12.75">
      <c r="B23" s="11">
        <v>1</v>
      </c>
      <c r="C23" s="11">
        <v>2</v>
      </c>
      <c r="D23" s="239">
        <v>3</v>
      </c>
      <c r="E23" s="239"/>
    </row>
    <row r="24" spans="2:6" ht="18" customHeight="1">
      <c r="B24" s="13">
        <v>1</v>
      </c>
      <c r="C24" s="26" t="s">
        <v>46</v>
      </c>
      <c r="D24" s="236">
        <f>D25+D28</f>
        <v>1501088</v>
      </c>
      <c r="E24" s="236"/>
      <c r="F24" s="19"/>
    </row>
    <row r="25" spans="2:6" ht="12.75" customHeight="1">
      <c r="B25" s="13"/>
      <c r="C25" s="31" t="s">
        <v>47</v>
      </c>
      <c r="D25" s="234">
        <f>D26+D27</f>
        <v>1501088</v>
      </c>
      <c r="E25" s="234"/>
      <c r="F25" s="19"/>
    </row>
    <row r="26" spans="2:6" ht="12.75" customHeight="1">
      <c r="B26" s="13"/>
      <c r="C26" s="26" t="s">
        <v>85</v>
      </c>
      <c r="D26" s="235">
        <v>1125808</v>
      </c>
      <c r="E26" s="235"/>
      <c r="F26" s="19" t="s">
        <v>94</v>
      </c>
    </row>
    <row r="27" spans="2:6" ht="12.75" customHeight="1">
      <c r="B27" s="13"/>
      <c r="C27" s="26" t="s">
        <v>86</v>
      </c>
      <c r="D27" s="235">
        <v>375280</v>
      </c>
      <c r="E27" s="235"/>
      <c r="F27" s="19"/>
    </row>
    <row r="28" spans="2:6" ht="12.75" customHeight="1">
      <c r="B28" s="13"/>
      <c r="C28" s="31"/>
      <c r="D28" s="252">
        <f>D29+D30</f>
        <v>0</v>
      </c>
      <c r="E28" s="252"/>
      <c r="F28" s="19"/>
    </row>
    <row r="29" spans="2:6" ht="12.75" customHeight="1">
      <c r="B29" s="13"/>
      <c r="C29" s="26"/>
      <c r="D29" s="237"/>
      <c r="E29" s="237"/>
      <c r="F29" s="19"/>
    </row>
    <row r="30" spans="2:5" ht="12.75" customHeight="1">
      <c r="B30" s="13"/>
      <c r="C30" s="26"/>
      <c r="D30" s="237"/>
      <c r="E30" s="237"/>
    </row>
    <row r="31" spans="2:4" ht="12.75">
      <c r="B31" s="14"/>
      <c r="C31" s="15"/>
      <c r="D31" s="8"/>
    </row>
    <row r="32" spans="2:7" ht="27.75" customHeight="1">
      <c r="B32" s="248" t="s">
        <v>154</v>
      </c>
      <c r="C32" s="248"/>
      <c r="D32" s="248"/>
      <c r="E32" s="248"/>
      <c r="F32" s="248"/>
      <c r="G32" s="248"/>
    </row>
    <row r="33" spans="2:4" ht="12.75">
      <c r="B33" s="14"/>
      <c r="C33" s="15"/>
      <c r="D33" s="8"/>
    </row>
    <row r="34" spans="2:7" ht="56.25">
      <c r="B34" s="10" t="s">
        <v>37</v>
      </c>
      <c r="C34" s="35" t="s">
        <v>38</v>
      </c>
      <c r="D34" s="10" t="s">
        <v>43</v>
      </c>
      <c r="E34" s="10" t="s">
        <v>44</v>
      </c>
      <c r="F34" s="10" t="s">
        <v>45</v>
      </c>
      <c r="G34" s="11" t="s">
        <v>71</v>
      </c>
    </row>
    <row r="35" spans="2:7" ht="12.75">
      <c r="B35" s="9">
        <v>1</v>
      </c>
      <c r="C35" s="29">
        <v>2</v>
      </c>
      <c r="D35" s="9">
        <v>3</v>
      </c>
      <c r="E35" s="32">
        <v>4</v>
      </c>
      <c r="F35" s="11">
        <v>5</v>
      </c>
      <c r="G35" s="32">
        <v>6</v>
      </c>
    </row>
    <row r="36" spans="2:7" ht="38.25">
      <c r="B36" s="13">
        <v>2</v>
      </c>
      <c r="C36" s="26" t="s">
        <v>178</v>
      </c>
      <c r="D36" s="9"/>
      <c r="E36" s="20"/>
      <c r="F36" s="10"/>
      <c r="G36" s="150">
        <v>15000</v>
      </c>
    </row>
    <row r="37" spans="2:7" ht="39" customHeight="1">
      <c r="B37" s="13">
        <v>3</v>
      </c>
      <c r="C37" s="26" t="s">
        <v>177</v>
      </c>
      <c r="D37" s="9"/>
      <c r="E37" s="20"/>
      <c r="F37" s="10"/>
      <c r="G37" s="150">
        <v>15000</v>
      </c>
    </row>
    <row r="38" spans="2:7" ht="12.75">
      <c r="B38" s="13"/>
      <c r="C38" s="26"/>
      <c r="D38" s="9"/>
      <c r="E38" s="20"/>
      <c r="F38" s="10"/>
      <c r="G38" s="150"/>
    </row>
    <row r="39" spans="2:7" ht="12.75">
      <c r="B39" s="13"/>
      <c r="C39" s="36" t="s">
        <v>1</v>
      </c>
      <c r="D39" s="23"/>
      <c r="E39" s="20"/>
      <c r="F39" s="10"/>
      <c r="G39" s="151">
        <f>G36+G37+G38</f>
        <v>30000</v>
      </c>
    </row>
    <row r="40" spans="2:4" ht="12.75">
      <c r="B40" s="14"/>
      <c r="C40" s="15"/>
      <c r="D40" s="8"/>
    </row>
    <row r="41" spans="2:7" ht="27.75" customHeight="1">
      <c r="B41" s="238" t="s">
        <v>110</v>
      </c>
      <c r="C41" s="238"/>
      <c r="D41" s="238"/>
      <c r="E41" s="238"/>
      <c r="F41" s="238"/>
      <c r="G41" s="238"/>
    </row>
    <row r="42" spans="2:4" ht="12.75">
      <c r="B42" s="12"/>
      <c r="C42" s="12"/>
      <c r="D42" s="12"/>
    </row>
    <row r="43" spans="2:4" ht="40.5" customHeight="1">
      <c r="B43" s="10" t="s">
        <v>37</v>
      </c>
      <c r="C43" s="11" t="s">
        <v>38</v>
      </c>
      <c r="D43" s="11" t="s">
        <v>39</v>
      </c>
    </row>
    <row r="44" spans="2:6" ht="12.75">
      <c r="B44" s="9">
        <v>1</v>
      </c>
      <c r="C44" s="9">
        <v>2</v>
      </c>
      <c r="D44" s="9">
        <v>4</v>
      </c>
      <c r="E44" s="245"/>
      <c r="F44" s="243"/>
    </row>
    <row r="45" spans="2:9" ht="24.75" customHeight="1">
      <c r="B45" s="67">
        <v>1</v>
      </c>
      <c r="C45" s="26" t="s">
        <v>87</v>
      </c>
      <c r="D45" s="27">
        <v>56580</v>
      </c>
      <c r="F45" s="247"/>
      <c r="G45" s="247"/>
      <c r="I45" s="56"/>
    </row>
    <row r="46" spans="2:4" ht="12.75">
      <c r="B46" s="13"/>
      <c r="C46" s="26"/>
      <c r="D46" s="39"/>
    </row>
    <row r="47" spans="2:4" ht="12.75" customHeight="1">
      <c r="B47" s="13"/>
      <c r="C47" s="36" t="s">
        <v>1</v>
      </c>
      <c r="D47" s="38">
        <f>D45</f>
        <v>56580</v>
      </c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4" ht="12.75">
      <c r="B50" s="14"/>
      <c r="C50" s="15"/>
      <c r="D50" s="8"/>
    </row>
    <row r="51" spans="2:9" ht="12.75">
      <c r="B51" s="240" t="s">
        <v>170</v>
      </c>
      <c r="C51" s="240"/>
      <c r="D51" s="58">
        <f>D14+D24+G39+D47</f>
        <v>6528189</v>
      </c>
      <c r="I51" s="56"/>
    </row>
    <row r="52" spans="2:4" ht="12.75">
      <c r="B52" s="14"/>
      <c r="C52" s="15"/>
      <c r="D52" s="8"/>
    </row>
    <row r="53" spans="2:4" ht="12.75">
      <c r="B53" s="7" t="s">
        <v>59</v>
      </c>
      <c r="D53" s="7" t="s">
        <v>0</v>
      </c>
    </row>
    <row r="55" spans="2:4" ht="12.75">
      <c r="B55" s="7" t="s">
        <v>60</v>
      </c>
      <c r="D55" s="7" t="s">
        <v>34</v>
      </c>
    </row>
  </sheetData>
  <sheetProtection/>
  <mergeCells count="27">
    <mergeCell ref="E44:F44"/>
    <mergeCell ref="F45:G45"/>
    <mergeCell ref="D28:E28"/>
    <mergeCell ref="D1:G1"/>
    <mergeCell ref="D2:G2"/>
    <mergeCell ref="B7:D7"/>
    <mergeCell ref="B8:D8"/>
    <mergeCell ref="B10:D10"/>
    <mergeCell ref="D12:E12"/>
    <mergeCell ref="B41:G41"/>
    <mergeCell ref="D18:E18"/>
    <mergeCell ref="B20:G20"/>
    <mergeCell ref="D13:E13"/>
    <mergeCell ref="D14:E14"/>
    <mergeCell ref="D15:E15"/>
    <mergeCell ref="D16:E16"/>
    <mergeCell ref="D17:E17"/>
    <mergeCell ref="B32:G32"/>
    <mergeCell ref="B51:C51"/>
    <mergeCell ref="D29:E29"/>
    <mergeCell ref="D30:E30"/>
    <mergeCell ref="D22:E22"/>
    <mergeCell ref="D23:E23"/>
    <mergeCell ref="D24:E24"/>
    <mergeCell ref="D25:E25"/>
    <mergeCell ref="D26:E26"/>
    <mergeCell ref="D27:E27"/>
  </mergeCells>
  <printOptions/>
  <pageMargins left="0.5905511811023623" right="0" top="0.5905511811023623" bottom="0.5905511811023623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36"/>
  <sheetViews>
    <sheetView showGridLines="0" zoomScalePageLayoutView="0" workbookViewId="0" topLeftCell="A8">
      <selection activeCell="A8" sqref="A1:IV1638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2.140625" style="7" customWidth="1"/>
    <col min="11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7" customHeight="1">
      <c r="E3" s="7" t="s">
        <v>174</v>
      </c>
    </row>
    <row r="6" ht="5.25" customHeight="1"/>
    <row r="7" spans="2:4" ht="12.75">
      <c r="B7" s="243" t="s">
        <v>35</v>
      </c>
      <c r="C7" s="243"/>
      <c r="D7" s="243"/>
    </row>
    <row r="8" spans="2:4" ht="20.25" customHeight="1">
      <c r="B8" s="19" t="s">
        <v>169</v>
      </c>
      <c r="C8" s="19"/>
      <c r="D8" s="19"/>
    </row>
    <row r="9" ht="6.75" customHeight="1"/>
    <row r="10" spans="2:5" ht="12.75">
      <c r="B10" s="241" t="s">
        <v>179</v>
      </c>
      <c r="C10" s="241"/>
      <c r="D10" s="241"/>
      <c r="E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10" ht="12.75" customHeight="1">
      <c r="B14" s="13">
        <v>1</v>
      </c>
      <c r="C14" s="152" t="s">
        <v>2</v>
      </c>
      <c r="D14" s="235">
        <v>5918</v>
      </c>
      <c r="E14" s="235"/>
      <c r="J14" s="56"/>
    </row>
    <row r="15" spans="2:5" ht="12.75" customHeight="1">
      <c r="B15" s="13"/>
      <c r="C15" s="153" t="s">
        <v>58</v>
      </c>
      <c r="D15" s="253">
        <f>D14</f>
        <v>5918</v>
      </c>
      <c r="E15" s="253"/>
    </row>
    <row r="18" spans="2:5" ht="42" customHeight="1" outlineLevel="1">
      <c r="B18" s="238" t="s">
        <v>180</v>
      </c>
      <c r="C18" s="238"/>
      <c r="D18" s="238"/>
      <c r="E18" s="238"/>
    </row>
    <row r="19" ht="12.75" outlineLevel="1"/>
    <row r="20" spans="2:5" ht="23.25" customHeight="1">
      <c r="B20" s="10" t="s">
        <v>37</v>
      </c>
      <c r="C20" s="11" t="s">
        <v>38</v>
      </c>
      <c r="D20" s="239" t="s">
        <v>39</v>
      </c>
      <c r="E20" s="239"/>
    </row>
    <row r="21" spans="2:5" ht="12.75">
      <c r="B21" s="13">
        <v>1</v>
      </c>
      <c r="C21" s="9">
        <v>2</v>
      </c>
      <c r="D21" s="237">
        <v>3</v>
      </c>
      <c r="E21" s="237"/>
    </row>
    <row r="22" spans="2:10" ht="27.75" customHeight="1">
      <c r="B22" s="13">
        <v>1</v>
      </c>
      <c r="C22" s="26" t="s">
        <v>109</v>
      </c>
      <c r="D22" s="235"/>
      <c r="E22" s="235"/>
      <c r="J22" s="56"/>
    </row>
    <row r="23" spans="2:5" ht="12.75" customHeight="1">
      <c r="B23" s="13"/>
      <c r="C23" s="153" t="s">
        <v>58</v>
      </c>
      <c r="D23" s="253">
        <f>D22</f>
        <v>0</v>
      </c>
      <c r="E23" s="253"/>
    </row>
    <row r="24" spans="2:4" ht="12.75">
      <c r="B24" s="12"/>
      <c r="C24" s="12"/>
      <c r="D24" s="12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14"/>
      <c r="C27" s="15"/>
      <c r="D27" s="8"/>
    </row>
    <row r="28" spans="2:4" ht="12.75">
      <c r="B28" s="240" t="s">
        <v>170</v>
      </c>
      <c r="C28" s="240"/>
      <c r="D28" s="58">
        <f>D15+D23</f>
        <v>5918</v>
      </c>
    </row>
    <row r="29" spans="2:9" ht="12.75">
      <c r="B29" s="14"/>
      <c r="C29" s="15"/>
      <c r="D29" s="8"/>
      <c r="I29" s="56"/>
    </row>
    <row r="30" spans="2:4" ht="12.75">
      <c r="B30" s="7" t="s">
        <v>59</v>
      </c>
      <c r="D30" s="7" t="s">
        <v>0</v>
      </c>
    </row>
    <row r="32" spans="2:4" ht="12.75">
      <c r="B32" s="7" t="s">
        <v>60</v>
      </c>
      <c r="D32" s="7" t="s">
        <v>34</v>
      </c>
    </row>
    <row r="35" ht="12.75">
      <c r="I35" s="56"/>
    </row>
    <row r="36" ht="12.75">
      <c r="I36" s="56"/>
    </row>
  </sheetData>
  <sheetProtection/>
  <mergeCells count="14">
    <mergeCell ref="B28:C28"/>
    <mergeCell ref="B10:E10"/>
    <mergeCell ref="D20:E20"/>
    <mergeCell ref="D21:E21"/>
    <mergeCell ref="D22:E22"/>
    <mergeCell ref="D23:E23"/>
    <mergeCell ref="B18:E18"/>
    <mergeCell ref="D14:E14"/>
    <mergeCell ref="D15:E15"/>
    <mergeCell ref="D1:G1"/>
    <mergeCell ref="D2:G2"/>
    <mergeCell ref="B7:D7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J68"/>
  <sheetViews>
    <sheetView showGridLines="0" zoomScalePageLayoutView="0" workbookViewId="0" topLeftCell="A46">
      <selection activeCell="A46" sqref="A1:IV1638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0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7" customHeight="1">
      <c r="E3" s="7" t="s">
        <v>174</v>
      </c>
    </row>
    <row r="6" ht="5.25" customHeight="1"/>
    <row r="7" spans="2:4" ht="12.75">
      <c r="B7" s="243" t="s">
        <v>35</v>
      </c>
      <c r="C7" s="243"/>
      <c r="D7" s="243"/>
    </row>
    <row r="8" spans="2:4" ht="12.75" customHeight="1">
      <c r="B8" s="19" t="s">
        <v>214</v>
      </c>
      <c r="C8" s="19"/>
      <c r="D8" s="19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10" ht="12.75" customHeight="1">
      <c r="B14" s="13">
        <v>1</v>
      </c>
      <c r="C14" s="9" t="s">
        <v>16</v>
      </c>
      <c r="D14" s="236">
        <f>D16</f>
        <v>845500</v>
      </c>
      <c r="E14" s="236"/>
      <c r="J14" s="56"/>
    </row>
    <row r="15" spans="2:5" ht="12.75" customHeight="1">
      <c r="B15" s="13"/>
      <c r="C15" s="26" t="s">
        <v>40</v>
      </c>
      <c r="D15" s="235"/>
      <c r="E15" s="235"/>
    </row>
    <row r="16" spans="2:5" ht="12.75" customHeight="1">
      <c r="B16" s="13"/>
      <c r="C16" s="26" t="s">
        <v>41</v>
      </c>
      <c r="D16" s="235">
        <v>845500</v>
      </c>
      <c r="E16" s="235"/>
    </row>
    <row r="17" spans="2:10" ht="12.75" customHeight="1">
      <c r="B17" s="13"/>
      <c r="C17" s="40"/>
      <c r="D17" s="242"/>
      <c r="E17" s="242"/>
      <c r="J17" s="56"/>
    </row>
    <row r="18" spans="2:5" ht="12.75" customHeight="1">
      <c r="B18" s="13"/>
      <c r="C18" s="40"/>
      <c r="D18" s="242"/>
      <c r="E18" s="242"/>
    </row>
    <row r="20" spans="2:4" ht="12.75" hidden="1" outlineLevel="1">
      <c r="B20" s="241" t="s">
        <v>42</v>
      </c>
      <c r="C20" s="241"/>
      <c r="D20" s="241"/>
    </row>
    <row r="21" ht="12.75" hidden="1" outlineLevel="1"/>
    <row r="22" spans="2:7" ht="57" customHeight="1" hidden="1" outlineLevel="1">
      <c r="B22" s="10" t="s">
        <v>37</v>
      </c>
      <c r="C22" s="35" t="s">
        <v>38</v>
      </c>
      <c r="D22" s="10" t="s">
        <v>43</v>
      </c>
      <c r="E22" s="10" t="s">
        <v>44</v>
      </c>
      <c r="F22" s="10" t="s">
        <v>45</v>
      </c>
      <c r="G22" s="11" t="s">
        <v>71</v>
      </c>
    </row>
    <row r="23" spans="2:7" ht="12.75" hidden="1" outlineLevel="1">
      <c r="B23" s="9">
        <v>1</v>
      </c>
      <c r="C23" s="29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6" t="s">
        <v>89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6" t="s">
        <v>90</v>
      </c>
      <c r="D25" s="9">
        <v>3</v>
      </c>
      <c r="E25" s="32">
        <v>5</v>
      </c>
      <c r="F25" s="9">
        <v>150</v>
      </c>
      <c r="G25" s="20"/>
    </row>
    <row r="26" spans="2:7" s="62" customFormat="1" ht="12.75" customHeight="1" hidden="1" outlineLevel="1">
      <c r="B26" s="60"/>
      <c r="C26" s="36" t="s">
        <v>1</v>
      </c>
      <c r="D26" s="23"/>
      <c r="E26" s="54"/>
      <c r="F26" s="61"/>
      <c r="G26" s="54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238" t="s">
        <v>75</v>
      </c>
      <c r="C28" s="238"/>
      <c r="D28" s="238"/>
      <c r="E28" s="238"/>
      <c r="F28" s="238"/>
      <c r="G28" s="238"/>
    </row>
    <row r="29" spans="2:4" ht="13.5" customHeight="1">
      <c r="B29" s="12"/>
      <c r="C29" s="12"/>
      <c r="D29" s="12"/>
    </row>
    <row r="30" spans="2:5" ht="21.75" customHeight="1">
      <c r="B30" s="10" t="s">
        <v>37</v>
      </c>
      <c r="C30" s="11" t="s">
        <v>38</v>
      </c>
      <c r="D30" s="239" t="s">
        <v>39</v>
      </c>
      <c r="E30" s="239"/>
    </row>
    <row r="31" spans="2:5" ht="12.75">
      <c r="B31" s="11">
        <v>1</v>
      </c>
      <c r="C31" s="11">
        <v>2</v>
      </c>
      <c r="D31" s="239">
        <v>3</v>
      </c>
      <c r="E31" s="239"/>
    </row>
    <row r="32" spans="2:6" ht="18" customHeight="1">
      <c r="B32" s="13">
        <v>1</v>
      </c>
      <c r="C32" s="26" t="s">
        <v>46</v>
      </c>
      <c r="D32" s="236">
        <f>D34</f>
        <v>255340</v>
      </c>
      <c r="E32" s="236"/>
      <c r="F32" s="19"/>
    </row>
    <row r="33" spans="2:6" ht="12.75" customHeight="1">
      <c r="B33" s="13"/>
      <c r="C33" s="31" t="s">
        <v>47</v>
      </c>
      <c r="D33" s="234"/>
      <c r="E33" s="234"/>
      <c r="F33" s="19"/>
    </row>
    <row r="34" spans="2:6" ht="12.75" customHeight="1">
      <c r="B34" s="13"/>
      <c r="C34" s="31" t="s">
        <v>50</v>
      </c>
      <c r="D34" s="235">
        <v>255340</v>
      </c>
      <c r="E34" s="235"/>
      <c r="F34" s="19"/>
    </row>
    <row r="35" spans="2:6" ht="12.75" customHeight="1" hidden="1">
      <c r="B35" s="13"/>
      <c r="C35" s="26" t="s">
        <v>48</v>
      </c>
      <c r="D35" s="237">
        <v>24905</v>
      </c>
      <c r="E35" s="237"/>
      <c r="F35" s="19"/>
    </row>
    <row r="36" spans="2:5" ht="12.75" customHeight="1" hidden="1">
      <c r="B36" s="13"/>
      <c r="C36" s="26" t="s">
        <v>49</v>
      </c>
      <c r="D36" s="237">
        <v>217722</v>
      </c>
      <c r="E36" s="237"/>
    </row>
    <row r="37" spans="2:4" ht="12.75">
      <c r="B37" s="14"/>
      <c r="C37" s="15"/>
      <c r="D37" s="8"/>
    </row>
    <row r="38" spans="2:6" ht="12.75">
      <c r="B38" s="241" t="s">
        <v>51</v>
      </c>
      <c r="C38" s="241"/>
      <c r="D38" s="241"/>
      <c r="E38" s="241"/>
      <c r="F38" s="241"/>
    </row>
    <row r="40" spans="2:7" ht="49.5" customHeight="1">
      <c r="B40" s="10" t="s">
        <v>37</v>
      </c>
      <c r="C40" s="35" t="s">
        <v>38</v>
      </c>
      <c r="D40" s="11" t="s">
        <v>69</v>
      </c>
      <c r="E40" s="20" t="s">
        <v>73</v>
      </c>
      <c r="F40" s="11" t="s">
        <v>70</v>
      </c>
      <c r="G40" s="10" t="s">
        <v>72</v>
      </c>
    </row>
    <row r="41" spans="2:7" ht="13.5" customHeight="1">
      <c r="B41" s="9">
        <v>1</v>
      </c>
      <c r="C41" s="29">
        <v>2</v>
      </c>
      <c r="D41" s="9">
        <v>3</v>
      </c>
      <c r="E41" s="20"/>
      <c r="F41" s="32">
        <v>4</v>
      </c>
      <c r="G41" s="32">
        <v>5</v>
      </c>
    </row>
    <row r="42" spans="2:7" ht="45" customHeight="1">
      <c r="B42" s="64">
        <v>1</v>
      </c>
      <c r="C42" s="65" t="s">
        <v>52</v>
      </c>
      <c r="D42" s="66"/>
      <c r="E42" s="20"/>
      <c r="F42" s="66"/>
      <c r="G42" s="66"/>
    </row>
    <row r="43" spans="2:7" ht="12.75" customHeight="1">
      <c r="B43" s="20"/>
      <c r="C43" s="37" t="s">
        <v>67</v>
      </c>
      <c r="D43" s="32"/>
      <c r="E43" s="32"/>
      <c r="F43" s="32"/>
      <c r="G43" s="32">
        <v>5347</v>
      </c>
    </row>
    <row r="44" spans="2:7" ht="23.25" customHeight="1">
      <c r="B44" s="64">
        <v>2</v>
      </c>
      <c r="C44" s="65" t="s">
        <v>53</v>
      </c>
      <c r="D44" s="66"/>
      <c r="E44" s="66"/>
      <c r="F44" s="66"/>
      <c r="G44" s="66">
        <v>20371</v>
      </c>
    </row>
    <row r="45" spans="2:7" ht="12.75">
      <c r="B45" s="20">
        <v>3</v>
      </c>
      <c r="C45" s="37"/>
      <c r="D45" s="32"/>
      <c r="E45" s="32"/>
      <c r="F45" s="32"/>
      <c r="G45" s="32"/>
    </row>
    <row r="46" spans="2:7" ht="12.75">
      <c r="B46" s="21"/>
      <c r="C46" s="41" t="s">
        <v>1</v>
      </c>
      <c r="D46" s="33"/>
      <c r="E46" s="20"/>
      <c r="F46" s="32"/>
      <c r="G46" s="33">
        <f>G43+G44</f>
        <v>25718</v>
      </c>
    </row>
    <row r="48" spans="2:7" ht="12.75">
      <c r="B48" s="241" t="s">
        <v>54</v>
      </c>
      <c r="C48" s="241"/>
      <c r="D48" s="241"/>
      <c r="E48" s="241"/>
      <c r="F48" s="241"/>
      <c r="G48" s="241"/>
    </row>
    <row r="49" ht="12.75" customHeight="1"/>
    <row r="50" spans="2:7" ht="47.25" customHeight="1">
      <c r="B50" s="10" t="s">
        <v>37</v>
      </c>
      <c r="C50" s="35" t="s">
        <v>38</v>
      </c>
      <c r="D50" s="11" t="s">
        <v>55</v>
      </c>
      <c r="E50" s="47" t="s">
        <v>73</v>
      </c>
      <c r="F50" s="11" t="s">
        <v>56</v>
      </c>
      <c r="G50" s="11" t="s">
        <v>74</v>
      </c>
    </row>
    <row r="51" spans="2:7" s="45" customFormat="1" ht="17.25" customHeight="1">
      <c r="B51" s="43">
        <v>1</v>
      </c>
      <c r="C51" s="42">
        <v>2</v>
      </c>
      <c r="D51" s="43">
        <v>3</v>
      </c>
      <c r="E51" s="44">
        <v>4</v>
      </c>
      <c r="F51" s="44">
        <v>5</v>
      </c>
      <c r="G51" s="44">
        <v>6</v>
      </c>
    </row>
    <row r="52" spans="2:7" ht="82.5" customHeight="1">
      <c r="B52" s="13">
        <v>1</v>
      </c>
      <c r="C52" s="46" t="s">
        <v>63</v>
      </c>
      <c r="D52" s="48">
        <v>11.429</v>
      </c>
      <c r="E52" s="49">
        <v>1</v>
      </c>
      <c r="F52" s="48">
        <v>33100</v>
      </c>
      <c r="G52" s="159">
        <v>378300</v>
      </c>
    </row>
    <row r="53" spans="2:7" ht="27.75" customHeight="1">
      <c r="B53" s="13">
        <v>2</v>
      </c>
      <c r="C53" s="57" t="s">
        <v>81</v>
      </c>
      <c r="D53" s="49">
        <v>2.13813</v>
      </c>
      <c r="E53" s="44">
        <v>1</v>
      </c>
      <c r="F53" s="44">
        <v>337780</v>
      </c>
      <c r="G53" s="158">
        <v>722220</v>
      </c>
    </row>
    <row r="54" spans="2:7" ht="27.75" customHeight="1">
      <c r="B54" s="148">
        <v>3</v>
      </c>
      <c r="C54" s="28" t="s">
        <v>61</v>
      </c>
      <c r="D54" s="50">
        <v>52.8</v>
      </c>
      <c r="E54" s="44">
        <v>1</v>
      </c>
      <c r="F54" s="44">
        <v>2120</v>
      </c>
      <c r="G54" s="158">
        <v>111950</v>
      </c>
    </row>
    <row r="55" spans="2:7" ht="12.75" customHeight="1">
      <c r="B55" s="148">
        <v>4</v>
      </c>
      <c r="C55" s="136" t="s">
        <v>27</v>
      </c>
      <c r="D55" s="50">
        <v>130</v>
      </c>
      <c r="E55" s="44">
        <v>1</v>
      </c>
      <c r="F55" s="44">
        <v>712</v>
      </c>
      <c r="G55" s="158">
        <v>92610</v>
      </c>
    </row>
    <row r="56" spans="2:7" ht="12.75" customHeight="1">
      <c r="B56" s="148">
        <v>5</v>
      </c>
      <c r="C56" s="136" t="s">
        <v>150</v>
      </c>
      <c r="D56" s="50">
        <v>2334.16</v>
      </c>
      <c r="E56" s="44">
        <v>1</v>
      </c>
      <c r="F56" s="44">
        <v>12</v>
      </c>
      <c r="G56" s="158">
        <v>28010</v>
      </c>
    </row>
    <row r="57" spans="2:7" ht="12.75">
      <c r="B57" s="13"/>
      <c r="C57" s="41" t="s">
        <v>1</v>
      </c>
      <c r="D57" s="51"/>
      <c r="E57" s="44"/>
      <c r="F57" s="44"/>
      <c r="G57" s="63">
        <f>G52+G53+G54+G55+G56</f>
        <v>1333090</v>
      </c>
    </row>
    <row r="59" spans="2:4" ht="12.75">
      <c r="B59" s="14"/>
      <c r="C59" s="15"/>
      <c r="D59" s="8"/>
    </row>
    <row r="60" spans="2:4" ht="12.75">
      <c r="B60" s="240" t="s">
        <v>215</v>
      </c>
      <c r="C60" s="240"/>
      <c r="D60" s="58">
        <f>D14+G26+D32+G46+G57</f>
        <v>2459648</v>
      </c>
    </row>
    <row r="61" spans="2:4" ht="12.75">
      <c r="B61" s="14"/>
      <c r="C61" s="15"/>
      <c r="D61" s="8"/>
    </row>
    <row r="62" spans="2:4" ht="12.75">
      <c r="B62" s="7" t="s">
        <v>59</v>
      </c>
      <c r="D62" s="7" t="s">
        <v>0</v>
      </c>
    </row>
    <row r="64" spans="2:4" ht="12.75">
      <c r="B64" s="7" t="s">
        <v>60</v>
      </c>
      <c r="D64" s="7" t="s">
        <v>34</v>
      </c>
    </row>
    <row r="67" ht="12.75">
      <c r="I67" s="56"/>
    </row>
    <row r="68" ht="12.75">
      <c r="I68" s="56"/>
    </row>
  </sheetData>
  <sheetProtection/>
  <mergeCells count="23">
    <mergeCell ref="D1:G1"/>
    <mergeCell ref="B20:D20"/>
    <mergeCell ref="D12:E12"/>
    <mergeCell ref="B10:D10"/>
    <mergeCell ref="D16:E16"/>
    <mergeCell ref="D13:E13"/>
    <mergeCell ref="D2:G2"/>
    <mergeCell ref="B60:C60"/>
    <mergeCell ref="B7:D7"/>
    <mergeCell ref="D33:E33"/>
    <mergeCell ref="D14:E14"/>
    <mergeCell ref="D15:E15"/>
    <mergeCell ref="D17:E17"/>
    <mergeCell ref="B38:F38"/>
    <mergeCell ref="D18:E18"/>
    <mergeCell ref="D32:E32"/>
    <mergeCell ref="D35:E35"/>
    <mergeCell ref="D36:E36"/>
    <mergeCell ref="B28:G28"/>
    <mergeCell ref="B48:G48"/>
    <mergeCell ref="D31:E31"/>
    <mergeCell ref="D34:E34"/>
    <mergeCell ref="D30:E30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1:H33"/>
  <sheetViews>
    <sheetView showGridLines="0" zoomScalePageLayoutView="0" workbookViewId="0" topLeftCell="A2">
      <selection activeCell="H10" sqref="H1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1.57421875" style="7" customWidth="1"/>
    <col min="4" max="4" width="12.8515625" style="7" customWidth="1"/>
    <col min="5" max="5" width="8.7109375" style="7" customWidth="1"/>
    <col min="6" max="6" width="14.140625" style="7" customWidth="1"/>
    <col min="7" max="7" width="11.7109375" style="7" bestFit="1" customWidth="1"/>
    <col min="8" max="8" width="11.8515625" style="7" bestFit="1" customWidth="1"/>
    <col min="9" max="9" width="12.140625" style="7" customWidth="1"/>
    <col min="10" max="16384" width="9.140625" style="7" customWidth="1"/>
  </cols>
  <sheetData>
    <row r="1" spans="4:6" ht="12.75">
      <c r="D1" s="243" t="s">
        <v>82</v>
      </c>
      <c r="E1" s="243"/>
      <c r="F1" s="243"/>
    </row>
    <row r="2" spans="4:6" ht="39" customHeight="1">
      <c r="D2" s="244" t="s">
        <v>93</v>
      </c>
      <c r="E2" s="244"/>
      <c r="F2" s="244"/>
    </row>
    <row r="3" spans="4:6" ht="27" customHeight="1">
      <c r="D3" s="243" t="s">
        <v>174</v>
      </c>
      <c r="E3" s="243"/>
      <c r="F3" s="243"/>
    </row>
    <row r="6" ht="5.25" customHeight="1"/>
    <row r="7" spans="2:4" ht="12.75">
      <c r="B7" s="243" t="s">
        <v>35</v>
      </c>
      <c r="C7" s="243"/>
      <c r="D7" s="243"/>
    </row>
    <row r="8" spans="2:4" ht="20.25" customHeight="1">
      <c r="B8" s="19" t="s">
        <v>214</v>
      </c>
      <c r="C8" s="19"/>
      <c r="D8" s="19"/>
    </row>
    <row r="9" ht="6.75" customHeight="1"/>
    <row r="10" ht="12" customHeight="1"/>
    <row r="11" spans="2:5" ht="12.75" customHeight="1">
      <c r="B11" s="238" t="s">
        <v>181</v>
      </c>
      <c r="C11" s="238"/>
      <c r="D11" s="238"/>
      <c r="E11" s="238"/>
    </row>
    <row r="12" spans="2:4" ht="12.75">
      <c r="B12" s="12"/>
      <c r="C12" s="12"/>
      <c r="D12" s="12"/>
    </row>
    <row r="13" spans="2:6" ht="47.25" customHeight="1">
      <c r="B13" s="10" t="s">
        <v>37</v>
      </c>
      <c r="C13" s="11" t="s">
        <v>38</v>
      </c>
      <c r="D13" s="11" t="s">
        <v>76</v>
      </c>
      <c r="E13" s="20" t="s">
        <v>73</v>
      </c>
      <c r="F13" s="11" t="s">
        <v>77</v>
      </c>
    </row>
    <row r="14" spans="2:6" s="45" customFormat="1" ht="12">
      <c r="B14" s="43">
        <v>1</v>
      </c>
      <c r="C14" s="43">
        <v>2</v>
      </c>
      <c r="D14" s="43">
        <v>3</v>
      </c>
      <c r="E14" s="44"/>
      <c r="F14" s="44">
        <v>5</v>
      </c>
    </row>
    <row r="15" spans="2:6" ht="12.75">
      <c r="B15" s="13">
        <v>1</v>
      </c>
      <c r="C15" s="26" t="s">
        <v>211</v>
      </c>
      <c r="D15" s="25"/>
      <c r="E15" s="32"/>
      <c r="F15" s="84"/>
    </row>
    <row r="16" spans="2:6" ht="12.75">
      <c r="B16" s="13"/>
      <c r="C16" s="55" t="s">
        <v>212</v>
      </c>
      <c r="D16" s="52"/>
      <c r="E16" s="32"/>
      <c r="F16" s="84">
        <v>2153481</v>
      </c>
    </row>
    <row r="17" spans="2:6" ht="12.75">
      <c r="B17" s="13"/>
      <c r="C17" s="26" t="s">
        <v>213</v>
      </c>
      <c r="D17" s="25"/>
      <c r="E17" s="32"/>
      <c r="F17" s="84"/>
    </row>
    <row r="18" spans="2:8" ht="12.75" customHeight="1">
      <c r="B18" s="13"/>
      <c r="C18" s="36" t="s">
        <v>58</v>
      </c>
      <c r="D18" s="23"/>
      <c r="E18" s="32"/>
      <c r="F18" s="85">
        <f>SUM(F15:F17)</f>
        <v>2153481</v>
      </c>
      <c r="H18" s="56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240" t="s">
        <v>215</v>
      </c>
      <c r="C25" s="240"/>
      <c r="D25" s="58">
        <f>F18</f>
        <v>2153481</v>
      </c>
    </row>
    <row r="26" spans="2:8" ht="12.75">
      <c r="B26" s="14"/>
      <c r="C26" s="15"/>
      <c r="D26" s="8"/>
      <c r="H26" s="56"/>
    </row>
    <row r="27" spans="2:4" ht="12.75">
      <c r="B27" s="7" t="s">
        <v>59</v>
      </c>
      <c r="D27" s="7" t="s">
        <v>0</v>
      </c>
    </row>
    <row r="29" spans="2:4" ht="12.75">
      <c r="B29" s="7" t="s">
        <v>60</v>
      </c>
      <c r="D29" s="7" t="s">
        <v>34</v>
      </c>
    </row>
    <row r="32" ht="12.75">
      <c r="H32" s="56"/>
    </row>
    <row r="33" ht="12.75">
      <c r="H33" s="56"/>
    </row>
  </sheetData>
  <sheetProtection/>
  <mergeCells count="6">
    <mergeCell ref="D1:F1"/>
    <mergeCell ref="D2:F2"/>
    <mergeCell ref="B7:D7"/>
    <mergeCell ref="B11:E11"/>
    <mergeCell ref="B25:C25"/>
    <mergeCell ref="D3:F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B1:I48"/>
  <sheetViews>
    <sheetView showGridLines="0" zoomScalePageLayoutView="0" workbookViewId="0" topLeftCell="A23">
      <selection activeCell="A23" sqref="A1:IV1638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243" t="s">
        <v>82</v>
      </c>
      <c r="E1" s="243"/>
      <c r="F1" s="243"/>
      <c r="G1" s="243"/>
    </row>
    <row r="2" spans="4:7" ht="39" customHeight="1">
      <c r="D2" s="244" t="s">
        <v>93</v>
      </c>
      <c r="E2" s="244"/>
      <c r="F2" s="244"/>
      <c r="G2" s="244"/>
    </row>
    <row r="3" ht="28.5" customHeight="1">
      <c r="D3" s="7" t="s">
        <v>174</v>
      </c>
    </row>
    <row r="4" ht="14.25" customHeight="1"/>
    <row r="6" ht="5.25" customHeight="1"/>
    <row r="7" spans="2:4" ht="12.75">
      <c r="B7" s="243" t="s">
        <v>35</v>
      </c>
      <c r="C7" s="243"/>
      <c r="D7" s="243"/>
    </row>
    <row r="8" spans="2:4" ht="12.75">
      <c r="B8" s="243" t="s">
        <v>216</v>
      </c>
      <c r="C8" s="243"/>
      <c r="D8" s="243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5" ht="12.75" customHeight="1">
      <c r="B14" s="13">
        <v>1</v>
      </c>
      <c r="C14" s="9" t="s">
        <v>16</v>
      </c>
      <c r="D14" s="250">
        <f>D15</f>
        <v>4970518</v>
      </c>
      <c r="E14" s="250"/>
    </row>
    <row r="15" spans="2:5" ht="12.75" customHeight="1">
      <c r="B15" s="13"/>
      <c r="C15" s="26" t="s">
        <v>40</v>
      </c>
      <c r="D15" s="251">
        <f>D16+D17</f>
        <v>4970518</v>
      </c>
      <c r="E15" s="251"/>
    </row>
    <row r="16" spans="2:5" ht="12.75" customHeight="1">
      <c r="B16" s="68"/>
      <c r="C16" s="31" t="s">
        <v>85</v>
      </c>
      <c r="D16" s="261">
        <v>3727852</v>
      </c>
      <c r="E16" s="262"/>
    </row>
    <row r="17" spans="2:8" ht="12.75">
      <c r="B17" s="13"/>
      <c r="C17" s="69" t="s">
        <v>95</v>
      </c>
      <c r="D17" s="263">
        <v>1242666</v>
      </c>
      <c r="E17" s="264"/>
      <c r="H17" s="56"/>
    </row>
    <row r="18" spans="2:5" ht="12.75" customHeight="1">
      <c r="B18" s="13"/>
      <c r="C18" s="40"/>
      <c r="D18" s="249"/>
      <c r="E18" s="249"/>
    </row>
    <row r="20" spans="2:4" ht="12.75">
      <c r="B20" s="12"/>
      <c r="C20" s="12"/>
      <c r="D20" s="12"/>
    </row>
    <row r="21" spans="2:7" ht="12.75" customHeight="1">
      <c r="B21" s="238" t="s">
        <v>153</v>
      </c>
      <c r="C21" s="238"/>
      <c r="D21" s="238"/>
      <c r="E21" s="238"/>
      <c r="F21" s="238"/>
      <c r="G21" s="238"/>
    </row>
    <row r="22" spans="2:4" ht="25.5" customHeight="1">
      <c r="B22" s="12"/>
      <c r="C22" s="12"/>
      <c r="D22" s="12"/>
    </row>
    <row r="23" spans="2:5" ht="21.75" customHeight="1">
      <c r="B23" s="10" t="s">
        <v>37</v>
      </c>
      <c r="C23" s="11" t="s">
        <v>38</v>
      </c>
      <c r="D23" s="239" t="s">
        <v>39</v>
      </c>
      <c r="E23" s="239"/>
    </row>
    <row r="24" spans="2:5" ht="12.75">
      <c r="B24" s="11">
        <v>1</v>
      </c>
      <c r="C24" s="11">
        <v>2</v>
      </c>
      <c r="D24" s="239">
        <v>3</v>
      </c>
      <c r="E24" s="239"/>
    </row>
    <row r="25" spans="2:6" ht="18" customHeight="1">
      <c r="B25" s="13">
        <v>1</v>
      </c>
      <c r="C25" s="26" t="s">
        <v>46</v>
      </c>
      <c r="D25" s="236">
        <f>D26+D29</f>
        <v>1501091</v>
      </c>
      <c r="E25" s="236"/>
      <c r="F25" s="19"/>
    </row>
    <row r="26" spans="2:6" ht="12.75" customHeight="1">
      <c r="B26" s="13"/>
      <c r="C26" s="31" t="s">
        <v>47</v>
      </c>
      <c r="D26" s="234">
        <f>D27+D28</f>
        <v>1501091</v>
      </c>
      <c r="E26" s="234"/>
      <c r="F26" s="19"/>
    </row>
    <row r="27" spans="2:6" ht="12.75" customHeight="1">
      <c r="B27" s="13"/>
      <c r="C27" s="26" t="s">
        <v>85</v>
      </c>
      <c r="D27" s="235">
        <v>1125811</v>
      </c>
      <c r="E27" s="235"/>
      <c r="F27" s="19" t="s">
        <v>94</v>
      </c>
    </row>
    <row r="28" spans="2:6" ht="12.75" customHeight="1">
      <c r="B28" s="13"/>
      <c r="C28" s="26" t="s">
        <v>86</v>
      </c>
      <c r="D28" s="235">
        <v>375280</v>
      </c>
      <c r="E28" s="235"/>
      <c r="F28" s="19"/>
    </row>
    <row r="29" spans="2:6" ht="12.75" customHeight="1">
      <c r="B29" s="13"/>
      <c r="C29" s="31"/>
      <c r="D29" s="252">
        <f>D30+D31</f>
        <v>0</v>
      </c>
      <c r="E29" s="252"/>
      <c r="F29" s="19"/>
    </row>
    <row r="30" spans="2:6" ht="12.75" customHeight="1">
      <c r="B30" s="13"/>
      <c r="C30" s="26"/>
      <c r="D30" s="237"/>
      <c r="E30" s="237"/>
      <c r="F30" s="19"/>
    </row>
    <row r="31" spans="2:5" ht="12.75" customHeight="1">
      <c r="B31" s="13"/>
      <c r="C31" s="26"/>
      <c r="D31" s="237"/>
      <c r="E31" s="237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27.75" customHeight="1">
      <c r="B34" s="238" t="s">
        <v>110</v>
      </c>
      <c r="C34" s="238"/>
      <c r="D34" s="238"/>
      <c r="E34" s="238"/>
      <c r="F34" s="238"/>
      <c r="G34" s="238"/>
    </row>
    <row r="35" spans="2:4" ht="12.75">
      <c r="B35" s="12"/>
      <c r="C35" s="12"/>
      <c r="D35" s="12"/>
    </row>
    <row r="36" spans="2:4" ht="40.5" customHeight="1">
      <c r="B36" s="10" t="s">
        <v>37</v>
      </c>
      <c r="C36" s="11" t="s">
        <v>38</v>
      </c>
      <c r="D36" s="11" t="s">
        <v>39</v>
      </c>
    </row>
    <row r="37" spans="2:6" ht="12.75">
      <c r="B37" s="9">
        <v>1</v>
      </c>
      <c r="C37" s="9">
        <v>2</v>
      </c>
      <c r="D37" s="9">
        <v>4</v>
      </c>
      <c r="E37" s="245"/>
      <c r="F37" s="243"/>
    </row>
    <row r="38" spans="2:9" ht="24.75" customHeight="1">
      <c r="B38" s="67">
        <v>1</v>
      </c>
      <c r="C38" s="26" t="s">
        <v>87</v>
      </c>
      <c r="D38" s="27">
        <v>56580</v>
      </c>
      <c r="F38" s="247"/>
      <c r="G38" s="247"/>
      <c r="I38" s="56"/>
    </row>
    <row r="39" spans="2:4" ht="12.75">
      <c r="B39" s="13"/>
      <c r="C39" s="26"/>
      <c r="D39" s="39"/>
    </row>
    <row r="40" spans="2:4" ht="12.75" customHeight="1">
      <c r="B40" s="13"/>
      <c r="C40" s="36" t="s">
        <v>1</v>
      </c>
      <c r="D40" s="38">
        <f>D38</f>
        <v>56580</v>
      </c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9" ht="12.75">
      <c r="B44" s="240" t="s">
        <v>215</v>
      </c>
      <c r="C44" s="240"/>
      <c r="D44" s="58">
        <f>D14+D25+D40</f>
        <v>6528189</v>
      </c>
      <c r="I44" s="56"/>
    </row>
    <row r="45" spans="2:4" ht="12.75">
      <c r="B45" s="14"/>
      <c r="C45" s="15"/>
      <c r="D45" s="8"/>
    </row>
    <row r="46" spans="2:4" ht="12.75">
      <c r="B46" s="7" t="s">
        <v>59</v>
      </c>
      <c r="D46" s="7" t="s">
        <v>0</v>
      </c>
    </row>
    <row r="48" spans="2:4" ht="12.75">
      <c r="B48" s="7" t="s">
        <v>60</v>
      </c>
      <c r="D48" s="7" t="s">
        <v>34</v>
      </c>
    </row>
  </sheetData>
  <sheetProtection/>
  <mergeCells count="26">
    <mergeCell ref="F38:G38"/>
    <mergeCell ref="B44:C44"/>
    <mergeCell ref="D27:E27"/>
    <mergeCell ref="D28:E28"/>
    <mergeCell ref="D29:E29"/>
    <mergeCell ref="D30:E30"/>
    <mergeCell ref="D31:E31"/>
    <mergeCell ref="B34:G34"/>
    <mergeCell ref="B21:G21"/>
    <mergeCell ref="D23:E23"/>
    <mergeCell ref="D24:E24"/>
    <mergeCell ref="D25:E25"/>
    <mergeCell ref="D26:E26"/>
    <mergeCell ref="E37:F3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D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J69"/>
  <sheetViews>
    <sheetView showGridLines="0" zoomScalePageLayoutView="0" workbookViewId="0" topLeftCell="A48">
      <selection activeCell="A48" sqref="A1:IV1638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0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0"/>
      <c r="E1" s="19" t="s">
        <v>82</v>
      </c>
      <c r="F1" s="19"/>
      <c r="G1" s="19"/>
    </row>
    <row r="2" spans="4:7" ht="39" customHeight="1">
      <c r="D2" s="244" t="s">
        <v>93</v>
      </c>
      <c r="E2" s="244"/>
      <c r="F2" s="244"/>
      <c r="G2" s="244"/>
    </row>
    <row r="3" ht="27" customHeight="1">
      <c r="E3" s="7" t="s">
        <v>174</v>
      </c>
    </row>
    <row r="6" ht="5.25" customHeight="1"/>
    <row r="7" spans="2:4" ht="12.75">
      <c r="B7" s="243" t="s">
        <v>35</v>
      </c>
      <c r="C7" s="243"/>
      <c r="D7" s="243"/>
    </row>
    <row r="8" spans="2:4" ht="12.75">
      <c r="B8" s="19" t="s">
        <v>217</v>
      </c>
      <c r="C8" s="19"/>
      <c r="D8" s="19"/>
    </row>
    <row r="9" ht="6.75" customHeight="1"/>
    <row r="10" spans="2:4" ht="12.75">
      <c r="B10" s="241" t="s">
        <v>36</v>
      </c>
      <c r="C10" s="241"/>
      <c r="D10" s="241"/>
    </row>
    <row r="11" ht="13.5" customHeight="1"/>
    <row r="12" spans="2:5" ht="23.25" customHeight="1">
      <c r="B12" s="10" t="s">
        <v>37</v>
      </c>
      <c r="C12" s="11" t="s">
        <v>38</v>
      </c>
      <c r="D12" s="239" t="s">
        <v>39</v>
      </c>
      <c r="E12" s="239"/>
    </row>
    <row r="13" spans="2:5" ht="12.75">
      <c r="B13" s="13">
        <v>1</v>
      </c>
      <c r="C13" s="9">
        <v>2</v>
      </c>
      <c r="D13" s="237">
        <v>3</v>
      </c>
      <c r="E13" s="237"/>
    </row>
    <row r="14" spans="2:10" ht="12.75" customHeight="1">
      <c r="B14" s="13">
        <v>1</v>
      </c>
      <c r="C14" s="9" t="s">
        <v>16</v>
      </c>
      <c r="D14" s="236">
        <f>D16</f>
        <v>845500</v>
      </c>
      <c r="E14" s="236"/>
      <c r="J14" s="56"/>
    </row>
    <row r="15" spans="2:5" ht="12.75" customHeight="1">
      <c r="B15" s="13"/>
      <c r="C15" s="26" t="s">
        <v>40</v>
      </c>
      <c r="D15" s="235"/>
      <c r="E15" s="235"/>
    </row>
    <row r="16" spans="2:5" ht="12.75" customHeight="1">
      <c r="B16" s="13"/>
      <c r="C16" s="26" t="s">
        <v>41</v>
      </c>
      <c r="D16" s="235">
        <v>845500</v>
      </c>
      <c r="E16" s="235"/>
    </row>
    <row r="17" spans="2:5" ht="12.75" customHeight="1">
      <c r="B17" s="13"/>
      <c r="C17" s="40"/>
      <c r="D17" s="242"/>
      <c r="E17" s="242"/>
    </row>
    <row r="18" spans="2:5" ht="12.75" customHeight="1">
      <c r="B18" s="13"/>
      <c r="C18" s="40"/>
      <c r="D18" s="242"/>
      <c r="E18" s="242"/>
    </row>
    <row r="20" spans="2:4" ht="12.75" hidden="1" outlineLevel="1">
      <c r="B20" s="241" t="s">
        <v>42</v>
      </c>
      <c r="C20" s="241"/>
      <c r="D20" s="241"/>
    </row>
    <row r="21" ht="12.75" hidden="1" outlineLevel="1"/>
    <row r="22" spans="2:7" ht="57" customHeight="1" hidden="1" outlineLevel="1">
      <c r="B22" s="10" t="s">
        <v>37</v>
      </c>
      <c r="C22" s="35" t="s">
        <v>38</v>
      </c>
      <c r="D22" s="10" t="s">
        <v>43</v>
      </c>
      <c r="E22" s="10" t="s">
        <v>44</v>
      </c>
      <c r="F22" s="10" t="s">
        <v>45</v>
      </c>
      <c r="G22" s="11" t="s">
        <v>71</v>
      </c>
    </row>
    <row r="23" spans="2:7" ht="12.75" hidden="1" outlineLevel="1">
      <c r="B23" s="9">
        <v>1</v>
      </c>
      <c r="C23" s="29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6" t="s">
        <v>89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6" t="s">
        <v>90</v>
      </c>
      <c r="D25" s="9">
        <v>3</v>
      </c>
      <c r="E25" s="32">
        <v>5</v>
      </c>
      <c r="F25" s="9">
        <v>150</v>
      </c>
      <c r="G25" s="20"/>
    </row>
    <row r="26" spans="2:7" s="62" customFormat="1" ht="12.75" customHeight="1" hidden="1" outlineLevel="1">
      <c r="B26" s="60"/>
      <c r="C26" s="36" t="s">
        <v>1</v>
      </c>
      <c r="D26" s="23"/>
      <c r="E26" s="54"/>
      <c r="F26" s="61"/>
      <c r="G26" s="54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238" t="s">
        <v>75</v>
      </c>
      <c r="C28" s="238"/>
      <c r="D28" s="238"/>
      <c r="E28" s="238"/>
      <c r="F28" s="238"/>
      <c r="G28" s="238"/>
    </row>
    <row r="29" spans="2:4" ht="13.5" customHeight="1">
      <c r="B29" s="12"/>
      <c r="C29" s="12"/>
      <c r="D29" s="12"/>
    </row>
    <row r="30" spans="2:5" ht="21.75" customHeight="1">
      <c r="B30" s="10" t="s">
        <v>37</v>
      </c>
      <c r="C30" s="11" t="s">
        <v>38</v>
      </c>
      <c r="D30" s="239" t="s">
        <v>39</v>
      </c>
      <c r="E30" s="239"/>
    </row>
    <row r="31" spans="2:5" ht="12.75">
      <c r="B31" s="11">
        <v>1</v>
      </c>
      <c r="C31" s="11">
        <v>2</v>
      </c>
      <c r="D31" s="239">
        <v>3</v>
      </c>
      <c r="E31" s="239"/>
    </row>
    <row r="32" spans="2:6" ht="18" customHeight="1">
      <c r="B32" s="13">
        <v>1</v>
      </c>
      <c r="C32" s="26" t="s">
        <v>46</v>
      </c>
      <c r="D32" s="236">
        <f>D34</f>
        <v>255340</v>
      </c>
      <c r="E32" s="236"/>
      <c r="F32" s="19"/>
    </row>
    <row r="33" spans="2:6" ht="12.75" customHeight="1">
      <c r="B33" s="13"/>
      <c r="C33" s="31" t="s">
        <v>47</v>
      </c>
      <c r="D33" s="234"/>
      <c r="E33" s="234"/>
      <c r="F33" s="19"/>
    </row>
    <row r="34" spans="2:6" ht="12.75" customHeight="1">
      <c r="B34" s="13"/>
      <c r="C34" s="31" t="s">
        <v>50</v>
      </c>
      <c r="D34" s="235">
        <v>255340</v>
      </c>
      <c r="E34" s="235"/>
      <c r="F34" s="19"/>
    </row>
    <row r="35" spans="2:6" ht="12.75" customHeight="1" hidden="1">
      <c r="B35" s="13"/>
      <c r="C35" s="26" t="s">
        <v>48</v>
      </c>
      <c r="D35" s="237">
        <v>24905</v>
      </c>
      <c r="E35" s="237"/>
      <c r="F35" s="19"/>
    </row>
    <row r="36" spans="2:5" ht="12.75" customHeight="1" hidden="1">
      <c r="B36" s="13"/>
      <c r="C36" s="26" t="s">
        <v>49</v>
      </c>
      <c r="D36" s="237">
        <v>217722</v>
      </c>
      <c r="E36" s="237"/>
    </row>
    <row r="37" spans="2:4" ht="12.75">
      <c r="B37" s="14"/>
      <c r="C37" s="15"/>
      <c r="D37" s="8"/>
    </row>
    <row r="38" spans="2:6" ht="12.75">
      <c r="B38" s="241" t="s">
        <v>51</v>
      </c>
      <c r="C38" s="241"/>
      <c r="D38" s="241"/>
      <c r="E38" s="241"/>
      <c r="F38" s="241"/>
    </row>
    <row r="40" spans="2:7" ht="49.5" customHeight="1">
      <c r="B40" s="10" t="s">
        <v>37</v>
      </c>
      <c r="C40" s="35" t="s">
        <v>38</v>
      </c>
      <c r="D40" s="11" t="s">
        <v>69</v>
      </c>
      <c r="E40" s="20" t="s">
        <v>73</v>
      </c>
      <c r="F40" s="11" t="s">
        <v>70</v>
      </c>
      <c r="G40" s="10" t="s">
        <v>72</v>
      </c>
    </row>
    <row r="41" spans="2:7" ht="13.5" customHeight="1">
      <c r="B41" s="9">
        <v>1</v>
      </c>
      <c r="C41" s="29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4">
        <v>1</v>
      </c>
      <c r="C42" s="65" t="s">
        <v>52</v>
      </c>
      <c r="D42" s="66"/>
      <c r="E42" s="20"/>
      <c r="F42" s="66"/>
      <c r="G42" s="66"/>
      <c r="H42" s="7">
        <f>G42-G43-G44</f>
        <v>0</v>
      </c>
    </row>
    <row r="43" spans="2:7" ht="12.75" customHeight="1">
      <c r="B43" s="20"/>
      <c r="C43" s="37" t="s">
        <v>67</v>
      </c>
      <c r="D43" s="32"/>
      <c r="E43" s="32"/>
      <c r="F43" s="32"/>
      <c r="G43" s="32"/>
    </row>
    <row r="44" spans="2:7" ht="12.75" customHeight="1">
      <c r="B44" s="20"/>
      <c r="C44" s="37" t="s">
        <v>68</v>
      </c>
      <c r="D44" s="32"/>
      <c r="E44" s="32"/>
      <c r="F44" s="32"/>
      <c r="G44" s="32"/>
    </row>
    <row r="45" spans="2:7" ht="23.25" customHeight="1">
      <c r="B45" s="64">
        <v>2</v>
      </c>
      <c r="C45" s="65" t="s">
        <v>53</v>
      </c>
      <c r="D45" s="66"/>
      <c r="E45" s="66"/>
      <c r="F45" s="66"/>
      <c r="G45" s="66"/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1" t="s">
        <v>1</v>
      </c>
      <c r="D47" s="33"/>
      <c r="E47" s="20"/>
      <c r="F47" s="32"/>
      <c r="G47" s="33">
        <f>G42+G45</f>
        <v>0</v>
      </c>
    </row>
    <row r="49" spans="2:7" ht="12.75">
      <c r="B49" s="241" t="s">
        <v>54</v>
      </c>
      <c r="C49" s="241"/>
      <c r="D49" s="241"/>
      <c r="E49" s="241"/>
      <c r="F49" s="241"/>
      <c r="G49" s="241"/>
    </row>
    <row r="50" ht="12.75" customHeight="1"/>
    <row r="51" spans="2:7" ht="47.25" customHeight="1">
      <c r="B51" s="10" t="s">
        <v>37</v>
      </c>
      <c r="C51" s="35" t="s">
        <v>38</v>
      </c>
      <c r="D51" s="11" t="s">
        <v>55</v>
      </c>
      <c r="E51" s="47" t="s">
        <v>73</v>
      </c>
      <c r="F51" s="11" t="s">
        <v>56</v>
      </c>
      <c r="G51" s="11" t="s">
        <v>74</v>
      </c>
    </row>
    <row r="52" spans="2:7" s="45" customFormat="1" ht="17.25" customHeight="1">
      <c r="B52" s="43">
        <v>1</v>
      </c>
      <c r="C52" s="42">
        <v>2</v>
      </c>
      <c r="D52" s="43">
        <v>3</v>
      </c>
      <c r="E52" s="44">
        <v>4</v>
      </c>
      <c r="F52" s="44">
        <v>5</v>
      </c>
      <c r="G52" s="44">
        <v>6</v>
      </c>
    </row>
    <row r="53" spans="2:7" ht="82.5" customHeight="1">
      <c r="B53" s="13">
        <v>1</v>
      </c>
      <c r="C53" s="46" t="s">
        <v>63</v>
      </c>
      <c r="D53" s="48">
        <v>11.429</v>
      </c>
      <c r="E53" s="49">
        <v>1</v>
      </c>
      <c r="F53" s="48">
        <v>33100</v>
      </c>
      <c r="G53" s="159">
        <v>378300</v>
      </c>
    </row>
    <row r="54" spans="2:7" ht="27.75" customHeight="1">
      <c r="B54" s="13">
        <v>2</v>
      </c>
      <c r="C54" s="57" t="s">
        <v>81</v>
      </c>
      <c r="D54" s="49">
        <v>2.13813</v>
      </c>
      <c r="E54" s="44">
        <v>1</v>
      </c>
      <c r="F54" s="44">
        <v>337780</v>
      </c>
      <c r="G54" s="158">
        <v>722220</v>
      </c>
    </row>
    <row r="55" spans="2:7" ht="27.75" customHeight="1">
      <c r="B55" s="148">
        <v>3</v>
      </c>
      <c r="C55" s="28" t="s">
        <v>61</v>
      </c>
      <c r="D55" s="50">
        <v>52.8</v>
      </c>
      <c r="E55" s="44">
        <v>1</v>
      </c>
      <c r="F55" s="44">
        <v>2120</v>
      </c>
      <c r="G55" s="158">
        <v>111950</v>
      </c>
    </row>
    <row r="56" spans="2:7" ht="12.75" customHeight="1">
      <c r="B56" s="148">
        <v>4</v>
      </c>
      <c r="C56" s="136" t="s">
        <v>27</v>
      </c>
      <c r="D56" s="50">
        <v>130</v>
      </c>
      <c r="E56" s="44">
        <v>1</v>
      </c>
      <c r="F56" s="44">
        <v>712</v>
      </c>
      <c r="G56" s="158">
        <v>92610</v>
      </c>
    </row>
    <row r="57" spans="2:7" ht="12.75" customHeight="1">
      <c r="B57" s="148">
        <v>5</v>
      </c>
      <c r="C57" s="136" t="s">
        <v>150</v>
      </c>
      <c r="D57" s="50">
        <v>2334.16</v>
      </c>
      <c r="E57" s="44">
        <v>1</v>
      </c>
      <c r="F57" s="44">
        <v>12</v>
      </c>
      <c r="G57" s="158">
        <v>28010</v>
      </c>
    </row>
    <row r="58" spans="2:7" ht="12.75">
      <c r="B58" s="13"/>
      <c r="C58" s="41" t="s">
        <v>1</v>
      </c>
      <c r="D58" s="51"/>
      <c r="E58" s="44"/>
      <c r="F58" s="44"/>
      <c r="G58" s="63">
        <f>G53+G54+G55+G56+G57</f>
        <v>1333090</v>
      </c>
    </row>
    <row r="60" spans="2:4" ht="12.75">
      <c r="B60" s="14"/>
      <c r="C60" s="15"/>
      <c r="D60" s="8"/>
    </row>
    <row r="61" spans="2:4" ht="12.75">
      <c r="B61" s="240" t="s">
        <v>218</v>
      </c>
      <c r="C61" s="240"/>
      <c r="D61" s="58">
        <f>D14+G26+D32+G47+G58</f>
        <v>2433930</v>
      </c>
    </row>
    <row r="62" spans="2:4" ht="12.75">
      <c r="B62" s="14"/>
      <c r="C62" s="15"/>
      <c r="D62" s="8"/>
    </row>
    <row r="63" spans="2:4" ht="12.75">
      <c r="B63" s="7" t="s">
        <v>59</v>
      </c>
      <c r="D63" s="7" t="s">
        <v>0</v>
      </c>
    </row>
    <row r="65" spans="2:4" ht="12.75">
      <c r="B65" s="7" t="s">
        <v>60</v>
      </c>
      <c r="D65" s="7" t="s">
        <v>34</v>
      </c>
    </row>
    <row r="68" ht="12.75">
      <c r="I68" s="56"/>
    </row>
    <row r="69" ht="12.75">
      <c r="I69" s="56"/>
    </row>
  </sheetData>
  <sheetProtection/>
  <mergeCells count="22">
    <mergeCell ref="B61:C61"/>
    <mergeCell ref="D34:E34"/>
    <mergeCell ref="D35:E35"/>
    <mergeCell ref="D36:E36"/>
    <mergeCell ref="B38:F38"/>
    <mergeCell ref="B49:G49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D18:E18"/>
    <mergeCell ref="B20:D20"/>
    <mergeCell ref="B7:D7"/>
    <mergeCell ref="B10:D10"/>
    <mergeCell ref="D12:E12"/>
    <mergeCell ref="D13:E13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2023-07-13T11:03:51Z</cp:lastPrinted>
  <dcterms:created xsi:type="dcterms:W3CDTF">2008-04-18T13:45:20Z</dcterms:created>
  <dcterms:modified xsi:type="dcterms:W3CDTF">2023-07-13T11:07:59Z</dcterms:modified>
  <cp:category/>
  <cp:version/>
  <cp:contentType/>
  <cp:contentStatus/>
</cp:coreProperties>
</file>